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D:\Dropbox\NG\Business Plan\"/>
    </mc:Choice>
  </mc:AlternateContent>
  <bookViews>
    <workbookView xWindow="555" yWindow="2880" windowWidth="33600" windowHeight="19620" tabRatio="987" activeTab="2"/>
  </bookViews>
  <sheets>
    <sheet name="Sales Forecast" sheetId="33" r:id="rId1"/>
    <sheet name="Sales Forcast Optimistic" sheetId="54" r:id="rId2"/>
    <sheet name="Cash Flow 5 years" sheetId="53" r:id="rId3"/>
    <sheet name="Cash Flow 5 years - Optimistic" sheetId="55" r:id="rId4"/>
  </sheets>
  <externalReferences>
    <externalReference r:id="rId5"/>
  </externalReferences>
  <definedNames>
    <definedName name="Cash_beginning">#REF!</definedName>
    <definedName name="Cash_minimum">#REF!</definedName>
    <definedName name="Company_name">#REF!</definedName>
    <definedName name="Sales">'Sales Forecast'!$B$7:$F$10</definedName>
    <definedName name="Start_date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53" l="1"/>
  <c r="C33" i="53"/>
  <c r="F10" i="33"/>
  <c r="E10" i="33"/>
  <c r="F7" i="33"/>
  <c r="E7" i="33"/>
  <c r="D7" i="33"/>
  <c r="C7" i="33"/>
  <c r="C11" i="33"/>
  <c r="F10" i="54"/>
  <c r="E10" i="54"/>
  <c r="F7" i="54"/>
  <c r="E7" i="54"/>
  <c r="D7" i="54"/>
  <c r="C7" i="54"/>
  <c r="C32" i="55"/>
  <c r="C13" i="55"/>
  <c r="C33" i="55"/>
  <c r="C35" i="55"/>
  <c r="D32" i="55"/>
  <c r="D13" i="55"/>
  <c r="D33" i="55"/>
  <c r="D35" i="55"/>
  <c r="E32" i="55"/>
  <c r="E13" i="55"/>
  <c r="E33" i="55"/>
  <c r="E35" i="55"/>
  <c r="F32" i="55"/>
  <c r="F13" i="55"/>
  <c r="F33" i="55"/>
  <c r="F35" i="55"/>
  <c r="G32" i="55"/>
  <c r="G13" i="55"/>
  <c r="G33" i="55"/>
  <c r="G35" i="55"/>
  <c r="H32" i="55"/>
  <c r="H13" i="55"/>
  <c r="H33" i="55"/>
  <c r="H35" i="55"/>
  <c r="I32" i="55"/>
  <c r="I13" i="55"/>
  <c r="I33" i="55"/>
  <c r="I35" i="55"/>
  <c r="J32" i="55"/>
  <c r="J13" i="55"/>
  <c r="J33" i="55"/>
  <c r="J35" i="55"/>
  <c r="K32" i="55"/>
  <c r="K13" i="55"/>
  <c r="K33" i="55"/>
  <c r="K35" i="55"/>
  <c r="L32" i="55"/>
  <c r="L13" i="55"/>
  <c r="L33" i="55"/>
  <c r="L35" i="55"/>
  <c r="M32" i="55"/>
  <c r="M13" i="55"/>
  <c r="M33" i="55"/>
  <c r="M35" i="55"/>
  <c r="N32" i="55"/>
  <c r="N13" i="55"/>
  <c r="N33" i="55"/>
  <c r="N35" i="55"/>
  <c r="O19" i="55"/>
  <c r="O20" i="55"/>
  <c r="O21" i="55"/>
  <c r="O22" i="55"/>
  <c r="O23" i="55"/>
  <c r="O24" i="55"/>
  <c r="O25" i="55"/>
  <c r="O26" i="55"/>
  <c r="O27" i="55"/>
  <c r="O28" i="55"/>
  <c r="O29" i="55"/>
  <c r="O30" i="55"/>
  <c r="O31" i="55"/>
  <c r="O32" i="55"/>
  <c r="O11" i="55"/>
  <c r="O12" i="55"/>
  <c r="O13" i="55"/>
  <c r="O33" i="55"/>
  <c r="O35" i="55"/>
  <c r="P21" i="55"/>
  <c r="P22" i="55"/>
  <c r="P23" i="55"/>
  <c r="P26" i="55"/>
  <c r="P27" i="55"/>
  <c r="P28" i="55"/>
  <c r="P29" i="55"/>
  <c r="P31" i="55"/>
  <c r="P32" i="55"/>
  <c r="P13" i="55"/>
  <c r="P33" i="55"/>
  <c r="P35" i="55"/>
  <c r="Q19" i="55"/>
  <c r="Q21" i="55"/>
  <c r="Q26" i="55"/>
  <c r="Q27" i="55"/>
  <c r="Q32" i="55"/>
  <c r="Q13" i="55"/>
  <c r="Q33" i="55"/>
  <c r="Q35" i="55"/>
  <c r="R32" i="55"/>
  <c r="R13" i="55"/>
  <c r="R33" i="55"/>
  <c r="R35" i="55"/>
  <c r="S32" i="55"/>
  <c r="S13" i="55"/>
  <c r="S33" i="55"/>
  <c r="S35" i="55"/>
  <c r="B32" i="55"/>
  <c r="B13" i="55"/>
  <c r="B33" i="55"/>
  <c r="B35" i="55"/>
  <c r="O26" i="53"/>
  <c r="P26" i="53"/>
  <c r="Q26" i="53"/>
  <c r="R26" i="53"/>
  <c r="S26" i="53"/>
  <c r="O27" i="53"/>
  <c r="P27" i="53"/>
  <c r="Q27" i="53"/>
  <c r="R27" i="53"/>
  <c r="S27" i="53"/>
  <c r="O28" i="53"/>
  <c r="P28" i="53"/>
  <c r="Q28" i="53"/>
  <c r="R28" i="53"/>
  <c r="S28" i="53"/>
  <c r="Q25" i="53"/>
  <c r="R22" i="53"/>
  <c r="S22" i="53"/>
  <c r="O22" i="53"/>
  <c r="P22" i="53"/>
  <c r="R21" i="53"/>
  <c r="S21" i="53"/>
  <c r="O21" i="53"/>
  <c r="P21" i="53"/>
  <c r="C32" i="53"/>
  <c r="C35" i="53"/>
  <c r="D32" i="53"/>
  <c r="D13" i="53"/>
  <c r="D33" i="53"/>
  <c r="D35" i="53"/>
  <c r="E32" i="53"/>
  <c r="E13" i="53"/>
  <c r="E33" i="53"/>
  <c r="E35" i="53"/>
  <c r="F32" i="53"/>
  <c r="F13" i="53"/>
  <c r="F33" i="53"/>
  <c r="F35" i="53"/>
  <c r="G32" i="53"/>
  <c r="G13" i="53"/>
  <c r="G33" i="53"/>
  <c r="G35" i="53"/>
  <c r="H32" i="53"/>
  <c r="H13" i="53"/>
  <c r="H33" i="53"/>
  <c r="H35" i="53"/>
  <c r="I32" i="53"/>
  <c r="I13" i="53"/>
  <c r="I33" i="53"/>
  <c r="I35" i="53"/>
  <c r="J32" i="53"/>
  <c r="J13" i="53"/>
  <c r="J33" i="53"/>
  <c r="J35" i="53"/>
  <c r="K32" i="53"/>
  <c r="K13" i="53"/>
  <c r="K33" i="53"/>
  <c r="K35" i="53"/>
  <c r="L32" i="53"/>
  <c r="L13" i="53"/>
  <c r="L33" i="53"/>
  <c r="L35" i="53"/>
  <c r="M32" i="53"/>
  <c r="M13" i="53"/>
  <c r="M33" i="53"/>
  <c r="M35" i="53"/>
  <c r="N32" i="53"/>
  <c r="N13" i="53"/>
  <c r="N33" i="53"/>
  <c r="N35" i="53"/>
  <c r="O19" i="53"/>
  <c r="O20" i="53"/>
  <c r="O23" i="53"/>
  <c r="O24" i="53"/>
  <c r="O25" i="53"/>
  <c r="O29" i="53"/>
  <c r="O30" i="53"/>
  <c r="O31" i="53"/>
  <c r="O32" i="53"/>
  <c r="O11" i="53"/>
  <c r="O12" i="53"/>
  <c r="O13" i="53"/>
  <c r="O33" i="53"/>
  <c r="O35" i="53"/>
  <c r="P23" i="53"/>
  <c r="P29" i="53"/>
  <c r="P31" i="53"/>
  <c r="P32" i="53"/>
  <c r="P13" i="53"/>
  <c r="P33" i="53"/>
  <c r="P35" i="53"/>
  <c r="Q19" i="53"/>
  <c r="Q23" i="53"/>
  <c r="Q29" i="53"/>
  <c r="Q30" i="53"/>
  <c r="Q31" i="53"/>
  <c r="Q32" i="53"/>
  <c r="Q13" i="53"/>
  <c r="Q33" i="53"/>
  <c r="Q35" i="53"/>
  <c r="R19" i="53"/>
  <c r="R23" i="53"/>
  <c r="R29" i="53"/>
  <c r="R30" i="53"/>
  <c r="R31" i="53"/>
  <c r="R32" i="53"/>
  <c r="R13" i="53"/>
  <c r="R33" i="53"/>
  <c r="R35" i="53"/>
  <c r="S29" i="53"/>
  <c r="S23" i="53"/>
  <c r="S30" i="53"/>
  <c r="S31" i="53"/>
  <c r="S32" i="53"/>
  <c r="S13" i="53"/>
  <c r="S33" i="53"/>
  <c r="S35" i="53"/>
  <c r="B32" i="53"/>
  <c r="B13" i="53"/>
  <c r="B33" i="53"/>
  <c r="B35" i="53"/>
  <c r="G13" i="54"/>
  <c r="G15" i="54"/>
  <c r="F15" i="54"/>
  <c r="E15" i="54"/>
  <c r="D15" i="54"/>
  <c r="C15" i="54"/>
  <c r="B15" i="54"/>
  <c r="G7" i="54"/>
  <c r="G8" i="54"/>
  <c r="G9" i="54"/>
  <c r="G10" i="54"/>
  <c r="G11" i="54"/>
  <c r="F11" i="54"/>
  <c r="E11" i="54"/>
  <c r="D11" i="54"/>
  <c r="C11" i="54"/>
  <c r="B11" i="54"/>
  <c r="B15" i="55"/>
  <c r="B16" i="55"/>
  <c r="B36" i="55"/>
  <c r="C8" i="55"/>
  <c r="C15" i="55"/>
  <c r="C16" i="55"/>
  <c r="C36" i="55"/>
  <c r="D8" i="55"/>
  <c r="D15" i="55"/>
  <c r="D16" i="55"/>
  <c r="D36" i="55"/>
  <c r="E8" i="55"/>
  <c r="E15" i="55"/>
  <c r="E16" i="55"/>
  <c r="E36" i="55"/>
  <c r="F8" i="55"/>
  <c r="F15" i="55"/>
  <c r="F16" i="55"/>
  <c r="F36" i="55"/>
  <c r="G8" i="55"/>
  <c r="G15" i="55"/>
  <c r="G16" i="55"/>
  <c r="G36" i="55"/>
  <c r="H8" i="55"/>
  <c r="H15" i="55"/>
  <c r="H16" i="55"/>
  <c r="H36" i="55"/>
  <c r="I8" i="55"/>
  <c r="I15" i="55"/>
  <c r="I16" i="55"/>
  <c r="I36" i="55"/>
  <c r="J8" i="55"/>
  <c r="J15" i="55"/>
  <c r="J16" i="55"/>
  <c r="J36" i="55"/>
  <c r="K8" i="55"/>
  <c r="K15" i="55"/>
  <c r="K16" i="55"/>
  <c r="K36" i="55"/>
  <c r="L8" i="55"/>
  <c r="L15" i="55"/>
  <c r="L16" i="55"/>
  <c r="L36" i="55"/>
  <c r="M8" i="55"/>
  <c r="M15" i="55"/>
  <c r="M16" i="55"/>
  <c r="M36" i="55"/>
  <c r="N8" i="55"/>
  <c r="N15" i="55"/>
  <c r="N16" i="55"/>
  <c r="N36" i="55"/>
  <c r="O36" i="55"/>
  <c r="P8" i="55"/>
  <c r="P15" i="55"/>
  <c r="P16" i="55"/>
  <c r="P36" i="55"/>
  <c r="Q8" i="55"/>
  <c r="Q15" i="55"/>
  <c r="Q16" i="55"/>
  <c r="Q36" i="55"/>
  <c r="R8" i="55"/>
  <c r="R15" i="55"/>
  <c r="R16" i="55"/>
  <c r="R34" i="55"/>
  <c r="R36" i="55"/>
  <c r="S8" i="55"/>
  <c r="S15" i="55"/>
  <c r="S16" i="55"/>
  <c r="S34" i="55"/>
  <c r="S36" i="55"/>
  <c r="O34" i="55"/>
  <c r="O16" i="55"/>
  <c r="O15" i="55"/>
  <c r="O14" i="55"/>
  <c r="O8" i="55"/>
  <c r="B15" i="53"/>
  <c r="B16" i="53"/>
  <c r="B36" i="53"/>
  <c r="C8" i="53"/>
  <c r="C15" i="53"/>
  <c r="C16" i="53"/>
  <c r="C36" i="53"/>
  <c r="D8" i="53"/>
  <c r="D15" i="53"/>
  <c r="D16" i="53"/>
  <c r="D36" i="53"/>
  <c r="E8" i="53"/>
  <c r="E15" i="53"/>
  <c r="E16" i="53"/>
  <c r="E36" i="53"/>
  <c r="F8" i="53"/>
  <c r="F15" i="53"/>
  <c r="F16" i="53"/>
  <c r="F36" i="53"/>
  <c r="G8" i="53"/>
  <c r="G15" i="53"/>
  <c r="G16" i="53"/>
  <c r="G36" i="53"/>
  <c r="H8" i="53"/>
  <c r="H15" i="53"/>
  <c r="H16" i="53"/>
  <c r="H36" i="53"/>
  <c r="I8" i="53"/>
  <c r="I15" i="53"/>
  <c r="I16" i="53"/>
  <c r="I36" i="53"/>
  <c r="J8" i="53"/>
  <c r="J15" i="53"/>
  <c r="J16" i="53"/>
  <c r="J36" i="53"/>
  <c r="K8" i="53"/>
  <c r="K15" i="53"/>
  <c r="K16" i="53"/>
  <c r="K36" i="53"/>
  <c r="L8" i="53"/>
  <c r="L15" i="53"/>
  <c r="L16" i="53"/>
  <c r="L36" i="53"/>
  <c r="M8" i="53"/>
  <c r="M15" i="53"/>
  <c r="M16" i="53"/>
  <c r="M36" i="53"/>
  <c r="N8" i="53"/>
  <c r="N15" i="53"/>
  <c r="N16" i="53"/>
  <c r="N36" i="53"/>
  <c r="O36" i="53"/>
  <c r="P8" i="53"/>
  <c r="P15" i="53"/>
  <c r="P16" i="53"/>
  <c r="P36" i="53"/>
  <c r="Q8" i="53"/>
  <c r="Q15" i="53"/>
  <c r="Q16" i="53"/>
  <c r="Q36" i="53"/>
  <c r="R8" i="53"/>
  <c r="R15" i="53"/>
  <c r="R16" i="53"/>
  <c r="R34" i="53"/>
  <c r="R36" i="53"/>
  <c r="S8" i="53"/>
  <c r="S15" i="53"/>
  <c r="S16" i="53"/>
  <c r="S34" i="53"/>
  <c r="S36" i="53"/>
  <c r="O34" i="53"/>
  <c r="O16" i="53"/>
  <c r="O15" i="53"/>
  <c r="O14" i="53"/>
  <c r="O8" i="53"/>
  <c r="G8" i="33"/>
  <c r="G9" i="33"/>
  <c r="B11" i="33"/>
  <c r="C15" i="33"/>
  <c r="F15" i="33"/>
  <c r="B15" i="33"/>
  <c r="D15" i="33"/>
  <c r="E15" i="33"/>
  <c r="G13" i="33"/>
  <c r="G15" i="33"/>
  <c r="D11" i="33"/>
  <c r="E11" i="33"/>
  <c r="G10" i="33"/>
  <c r="F11" i="33"/>
  <c r="G7" i="33"/>
  <c r="G11" i="33"/>
</calcChain>
</file>

<file path=xl/sharedStrings.xml><?xml version="1.0" encoding="utf-8"?>
<sst xmlns="http://schemas.openxmlformats.org/spreadsheetml/2006/main" count="130" uniqueCount="60">
  <si>
    <t>Utilities</t>
  </si>
  <si>
    <t>Miscellaneous</t>
  </si>
  <si>
    <t>Insurance (other than health)</t>
  </si>
  <si>
    <t>Travel</t>
  </si>
  <si>
    <t>Training Course</t>
  </si>
  <si>
    <t>Apps &amp; Games</t>
  </si>
  <si>
    <t xml:space="preserve">Telephone </t>
  </si>
  <si>
    <t>Crosswords</t>
  </si>
  <si>
    <t>IT Hardware</t>
  </si>
  <si>
    <t>IT Software</t>
  </si>
  <si>
    <t>Totals</t>
  </si>
  <si>
    <t>Sales</t>
  </si>
  <si>
    <t>Other</t>
  </si>
  <si>
    <t>Total Sales</t>
  </si>
  <si>
    <t>Training and development</t>
  </si>
  <si>
    <t>Year 1</t>
  </si>
  <si>
    <t>Year 2</t>
  </si>
  <si>
    <t>Year 3</t>
  </si>
  <si>
    <t>Year 4</t>
  </si>
  <si>
    <t>Year 5</t>
  </si>
  <si>
    <t>Professional Fees</t>
  </si>
  <si>
    <t>Office Supplies</t>
  </si>
  <si>
    <t>Developer Wages (less emp. credits)</t>
  </si>
  <si>
    <t>Five Year</t>
  </si>
  <si>
    <t>Developer Wages</t>
  </si>
  <si>
    <t>Subtotal Direct Cost of Sales</t>
  </si>
  <si>
    <t>Sales Forecast</t>
  </si>
  <si>
    <t xml:space="preserve">Our World </t>
  </si>
  <si>
    <t>Marketing</t>
  </si>
  <si>
    <t xml:space="preserve">Date </t>
  </si>
  <si>
    <t>Currency</t>
  </si>
  <si>
    <t>Cash Flow Forecast</t>
  </si>
  <si>
    <t>Pre-Start Holdings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</si>
  <si>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</si>
  <si>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</si>
  <si>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</si>
  <si>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</si>
  <si>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</si>
  <si>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</si>
  <si>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</si>
  <si>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</si>
  <si>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</si>
  <si>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</si>
  <si>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</si>
  <si>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</si>
  <si>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r>
      <t>Cash on Hand</t>
    </r>
    <r>
      <rPr>
        <sz val="8"/>
        <color theme="1"/>
        <rFont val="Arial"/>
        <family val="2"/>
      </rPr>
      <t xml:space="preserve"> (beginning of period)</t>
    </r>
  </si>
  <si>
    <t>CASH RECEIPTS</t>
  </si>
  <si>
    <t xml:space="preserve">Sales </t>
  </si>
  <si>
    <t>Contracting</t>
  </si>
  <si>
    <t>TOTAL CASH RECEIVED FOR OPERATIONS</t>
  </si>
  <si>
    <t>Proceeds from Loan/ or Capital Raised</t>
  </si>
  <si>
    <t>TOTAL CASH RECEIPTS</t>
  </si>
  <si>
    <r>
      <t>Total Cash Available</t>
    </r>
    <r>
      <rPr>
        <sz val="8"/>
        <color theme="1"/>
        <rFont val="Arial"/>
        <family val="2"/>
      </rPr>
      <t xml:space="preserve"> (before cash out)</t>
    </r>
  </si>
  <si>
    <t>CASH PAID OUT</t>
  </si>
  <si>
    <t>TOTAL CASH PAID FOR OPERATIONS</t>
  </si>
  <si>
    <t>NET CASH FLOWS FROM OPERATIONS</t>
  </si>
  <si>
    <t>Tax</t>
  </si>
  <si>
    <t>TOTAL CASH PAID OUT</t>
  </si>
  <si>
    <r>
      <t xml:space="preserve">Cash Position </t>
    </r>
    <r>
      <rPr>
        <sz val="8"/>
        <color theme="1"/>
        <rFont val="Arial"/>
        <family val="2"/>
      </rPr>
      <t>(end of period)</t>
    </r>
  </si>
  <si>
    <t>Rent/Office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</si>
</sst>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£&quot;#,##0.00;\-&quot;£&quot;#,##0.00"/>
    <numFmt numFmtId="164" formatCode="&quot;£&quot;#,##0.00"/>
  </numFmts>
  <fonts count="22" x14ac:knownFonts="1">
    <font>
      <sz val="8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indexed="23"/>
      <name val="Verdana"/>
      <family val="2"/>
    </font>
    <font>
      <b/>
      <i/>
      <sz val="16"/>
      <color theme="0"/>
      <name val="Times New Roman"/>
      <family val="1"/>
    </font>
    <font>
      <i/>
      <sz val="16"/>
      <color theme="0"/>
      <name val="Times New Roman"/>
      <family val="1"/>
    </font>
    <font>
      <sz val="8"/>
      <name val="Verdan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9"/>
      <color theme="3" tint="0.39997558519241921"/>
      <name val="Arial"/>
      <family val="2"/>
    </font>
    <font>
      <sz val="19"/>
      <color theme="1"/>
      <name val="Arial"/>
      <family val="2"/>
    </font>
    <font>
      <sz val="10"/>
      <color theme="1"/>
      <name val="Times New Roman"/>
      <family val="1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u/>
      <sz val="8"/>
      <color theme="11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FAF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55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/>
      <bottom style="medium">
        <color indexed="8"/>
      </bottom>
      <diagonal/>
    </border>
    <border>
      <left style="thin">
        <color indexed="55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55"/>
      </left>
      <right style="thin">
        <color indexed="55"/>
      </right>
      <top style="medium">
        <color indexed="8"/>
      </top>
      <bottom/>
      <diagonal/>
    </border>
    <border>
      <left style="thin">
        <color indexed="55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auto="1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C0C0C0"/>
      </right>
      <top/>
      <bottom/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2">
    <xf numFmtId="0" fontId="0" fillId="0" borderId="0"/>
    <xf numFmtId="0" fontId="4" fillId="4" borderId="0">
      <alignment horizontal="left" wrapText="1" indent="1"/>
    </xf>
    <xf numFmtId="0" fontId="7" fillId="5" borderId="0" applyBorder="0">
      <alignment horizontal="left" vertical="center" indent="1"/>
    </xf>
    <xf numFmtId="0" fontId="8" fillId="0" borderId="7" applyNumberFormat="0" applyFill="0">
      <alignment horizontal="centerContinuous" vertical="top"/>
    </xf>
    <xf numFmtId="0" fontId="8" fillId="6" borderId="7" applyNumberFormat="0">
      <alignment horizontal="left" vertical="top" indent="1"/>
    </xf>
    <xf numFmtId="37" fontId="9" fillId="2" borderId="1" applyBorder="0">
      <alignment horizontal="left" vertical="center" indent="2"/>
    </xf>
    <xf numFmtId="37" fontId="9" fillId="2" borderId="2" applyBorder="0" applyProtection="0">
      <alignment vertical="center"/>
    </xf>
    <xf numFmtId="37" fontId="8" fillId="4" borderId="19" applyFill="0">
      <alignment vertical="center"/>
    </xf>
    <xf numFmtId="0" fontId="8" fillId="2" borderId="0" applyBorder="0">
      <alignment horizontal="left" vertical="center" indent="1"/>
    </xf>
    <xf numFmtId="37" fontId="11" fillId="7" borderId="5" applyBorder="0">
      <alignment horizontal="left" vertical="center" inden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5">
    <xf numFmtId="0" fontId="0" fillId="0" borderId="0" xfId="0"/>
    <xf numFmtId="0" fontId="6" fillId="3" borderId="0" xfId="0" applyFont="1" applyFill="1" applyBorder="1" applyAlignment="1">
      <alignment horizontal="left" indent="1"/>
    </xf>
    <xf numFmtId="0" fontId="6" fillId="3" borderId="4" xfId="0" applyFont="1" applyFill="1" applyBorder="1" applyAlignment="1">
      <alignment horizontal="left" indent="1"/>
    </xf>
    <xf numFmtId="0" fontId="0" fillId="2" borderId="5" xfId="0" applyFill="1" applyBorder="1" applyAlignment="1" applyProtection="1">
      <alignment horizontal="left"/>
      <protection locked="0"/>
    </xf>
    <xf numFmtId="7" fontId="8" fillId="6" borderId="9" xfId="4" applyNumberFormat="1" applyBorder="1" applyProtection="1">
      <alignment horizontal="left" vertical="top" indent="1"/>
      <protection locked="0"/>
    </xf>
    <xf numFmtId="0" fontId="8" fillId="0" borderId="10" xfId="3" applyFont="1" applyBorder="1">
      <alignment horizontal="centerContinuous" vertical="top"/>
    </xf>
    <xf numFmtId="0" fontId="8" fillId="0" borderId="10" xfId="3" applyFont="1" applyBorder="1" applyAlignment="1">
      <alignment horizontal="center" vertical="top"/>
    </xf>
    <xf numFmtId="0" fontId="5" fillId="3" borderId="3" xfId="1" applyFont="1" applyFill="1" applyBorder="1" applyAlignment="1">
      <alignment horizontal="left" vertical="center" wrapText="1" indent="1"/>
    </xf>
    <xf numFmtId="0" fontId="8" fillId="8" borderId="12" xfId="4" applyFill="1" applyBorder="1" applyProtection="1">
      <alignment horizontal="left" vertical="top" indent="1"/>
      <protection locked="0"/>
    </xf>
    <xf numFmtId="0" fontId="8" fillId="9" borderId="13" xfId="3" applyFill="1" applyBorder="1">
      <alignment horizontal="centerContinuous" vertical="top"/>
    </xf>
    <xf numFmtId="0" fontId="8" fillId="9" borderId="14" xfId="3" applyFill="1" applyBorder="1">
      <alignment horizontal="centerContinuous" vertical="top"/>
    </xf>
    <xf numFmtId="164" fontId="0" fillId="9" borderId="16" xfId="0" applyNumberFormat="1" applyFill="1" applyBorder="1"/>
    <xf numFmtId="164" fontId="0" fillId="9" borderId="17" xfId="0" applyNumberFormat="1" applyFill="1" applyBorder="1"/>
    <xf numFmtId="0" fontId="0" fillId="9" borderId="6" xfId="0" applyFill="1" applyBorder="1"/>
    <xf numFmtId="0" fontId="8" fillId="8" borderId="8" xfId="3" applyFill="1" applyBorder="1">
      <alignment horizontal="centerContinuous" vertical="top"/>
    </xf>
    <xf numFmtId="0" fontId="8" fillId="8" borderId="11" xfId="3" applyFill="1" applyBorder="1">
      <alignment horizontal="centerContinuous" vertical="top"/>
    </xf>
    <xf numFmtId="164" fontId="10" fillId="8" borderId="15" xfId="4" applyNumberFormat="1" applyFont="1" applyFill="1" applyBorder="1">
      <alignment horizontal="left" vertical="top" indent="1"/>
    </xf>
    <xf numFmtId="164" fontId="10" fillId="9" borderId="18" xfId="5" applyNumberFormat="1" applyFont="1" applyFill="1" applyBorder="1">
      <alignment horizontal="left" vertical="center" indent="2"/>
    </xf>
    <xf numFmtId="164" fontId="8" fillId="8" borderId="18" xfId="4" applyNumberFormat="1" applyFont="1" applyFill="1" applyBorder="1">
      <alignment horizontal="left" vertical="top" indent="1"/>
    </xf>
    <xf numFmtId="164" fontId="9" fillId="8" borderId="18" xfId="4" applyNumberFormat="1" applyFont="1" applyFill="1" applyBorder="1">
      <alignment horizontal="left" vertical="top" indent="1"/>
    </xf>
    <xf numFmtId="164" fontId="10" fillId="8" borderId="18" xfId="4" applyNumberFormat="1" applyFont="1" applyFill="1" applyBorder="1">
      <alignment horizontal="left" vertical="top" indent="1"/>
    </xf>
    <xf numFmtId="0" fontId="3" fillId="0" borderId="18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3" fontId="10" fillId="9" borderId="18" xfId="6" applyNumberFormat="1" applyFont="1" applyFill="1" applyBorder="1">
      <alignment vertical="center"/>
    </xf>
    <xf numFmtId="3" fontId="10" fillId="9" borderId="18" xfId="7" applyNumberFormat="1" applyFont="1" applyFill="1" applyBorder="1">
      <alignment vertical="center"/>
    </xf>
    <xf numFmtId="3" fontId="8" fillId="9" borderId="18" xfId="7" applyNumberFormat="1" applyFont="1" applyFill="1" applyBorder="1">
      <alignment vertical="center"/>
    </xf>
    <xf numFmtId="3" fontId="10" fillId="9" borderId="18" xfId="7" applyNumberFormat="1" applyFont="1" applyFill="1" applyBorder="1" applyAlignment="1">
      <alignment vertical="center"/>
    </xf>
    <xf numFmtId="3" fontId="3" fillId="0" borderId="18" xfId="0" applyNumberFormat="1" applyFont="1" applyBorder="1"/>
    <xf numFmtId="3" fontId="2" fillId="0" borderId="18" xfId="0" applyNumberFormat="1" applyFont="1" applyBorder="1"/>
    <xf numFmtId="1" fontId="0" fillId="9" borderId="0" xfId="0" applyNumberFormat="1" applyFill="1" applyBorder="1"/>
    <xf numFmtId="1" fontId="0" fillId="9" borderId="20" xfId="0" applyNumberFormat="1" applyFill="1" applyBorder="1"/>
    <xf numFmtId="1" fontId="14" fillId="9" borderId="0" xfId="0" applyNumberFormat="1" applyFont="1" applyFill="1" applyAlignment="1">
      <alignment vertical="center"/>
    </xf>
    <xf numFmtId="1" fontId="15" fillId="9" borderId="0" xfId="0" applyNumberFormat="1" applyFont="1" applyFill="1" applyAlignment="1">
      <alignment vertical="center"/>
    </xf>
    <xf numFmtId="1" fontId="16" fillId="9" borderId="0" xfId="0" applyNumberFormat="1" applyFont="1" applyFill="1"/>
    <xf numFmtId="1" fontId="0" fillId="9" borderId="0" xfId="0" applyNumberFormat="1" applyFill="1"/>
    <xf numFmtId="1" fontId="16" fillId="9" borderId="0" xfId="0" applyNumberFormat="1" applyFont="1" applyFill="1" applyBorder="1"/>
    <xf numFmtId="1" fontId="16" fillId="9" borderId="21" xfId="0" applyNumberFormat="1" applyFont="1" applyFill="1" applyBorder="1"/>
    <xf numFmtId="1" fontId="16" fillId="9" borderId="22" xfId="0" applyNumberFormat="1" applyFont="1" applyFill="1" applyBorder="1"/>
    <xf numFmtId="1" fontId="16" fillId="9" borderId="0" xfId="0" applyNumberFormat="1" applyFont="1" applyFill="1" applyAlignment="1">
      <alignment vertical="center"/>
    </xf>
    <xf numFmtId="1" fontId="16" fillId="9" borderId="20" xfId="0" applyNumberFormat="1" applyFont="1" applyFill="1" applyBorder="1" applyAlignment="1">
      <alignment vertical="center"/>
    </xf>
    <xf numFmtId="1" fontId="16" fillId="9" borderId="20" xfId="0" applyNumberFormat="1" applyFont="1" applyFill="1" applyBorder="1"/>
    <xf numFmtId="1" fontId="16" fillId="9" borderId="23" xfId="0" applyNumberFormat="1" applyFont="1" applyFill="1" applyBorder="1"/>
    <xf numFmtId="1" fontId="16" fillId="0" borderId="24" xfId="0" applyNumberFormat="1" applyFont="1" applyBorder="1" applyAlignment="1">
      <alignment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17" fontId="13" fillId="0" borderId="25" xfId="0" applyNumberFormat="1" applyFont="1" applyBorder="1" applyAlignment="1">
      <alignment horizontal="center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1" fontId="13" fillId="11" borderId="27" xfId="0" applyNumberFormat="1" applyFont="1" applyFill="1" applyBorder="1" applyAlignment="1">
      <alignment vertical="center" wrapText="1"/>
    </xf>
    <xf numFmtId="1" fontId="13" fillId="0" borderId="28" xfId="0" applyNumberFormat="1" applyFont="1" applyBorder="1" applyAlignment="1">
      <alignment vertical="center" wrapText="1"/>
    </xf>
    <xf numFmtId="1" fontId="18" fillId="12" borderId="29" xfId="0" applyNumberFormat="1" applyFont="1" applyFill="1" applyBorder="1" applyAlignment="1">
      <alignment vertical="center" wrapText="1"/>
    </xf>
    <xf numFmtId="1" fontId="12" fillId="11" borderId="27" xfId="0" applyNumberFormat="1" applyFont="1" applyFill="1" applyBorder="1" applyAlignment="1">
      <alignment vertical="center" wrapText="1"/>
    </xf>
    <xf numFmtId="1" fontId="12" fillId="13" borderId="27" xfId="0" applyNumberFormat="1" applyFont="1" applyFill="1" applyBorder="1" applyAlignment="1">
      <alignment vertical="center" wrapText="1"/>
    </xf>
    <xf numFmtId="1" fontId="13" fillId="13" borderId="27" xfId="0" applyNumberFormat="1" applyFont="1" applyFill="1" applyBorder="1" applyAlignment="1">
      <alignment vertical="center" wrapText="1"/>
    </xf>
    <xf numFmtId="1" fontId="13" fillId="0" borderId="27" xfId="0" applyNumberFormat="1" applyFont="1" applyBorder="1" applyAlignment="1">
      <alignment vertical="center" wrapText="1"/>
    </xf>
    <xf numFmtId="1" fontId="13" fillId="11" borderId="30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1" fontId="12" fillId="0" borderId="27" xfId="0" applyNumberFormat="1" applyFont="1" applyBorder="1" applyAlignment="1">
      <alignment vertical="center" wrapText="1"/>
    </xf>
    <xf numFmtId="164" fontId="17" fillId="10" borderId="26" xfId="0" applyNumberFormat="1" applyFont="1" applyFill="1" applyBorder="1" applyAlignment="1">
      <alignment vertical="center"/>
    </xf>
    <xf numFmtId="164" fontId="12" fillId="11" borderId="26" xfId="0" applyNumberFormat="1" applyFont="1" applyFill="1" applyBorder="1" applyAlignment="1" applyProtection="1">
      <alignment horizontal="right" vertical="center"/>
    </xf>
    <xf numFmtId="164" fontId="12" fillId="0" borderId="28" xfId="0" applyNumberFormat="1" applyFont="1" applyBorder="1" applyAlignment="1">
      <alignment vertical="center"/>
    </xf>
    <xf numFmtId="164" fontId="12" fillId="12" borderId="28" xfId="0" applyNumberFormat="1" applyFont="1" applyFill="1" applyBorder="1" applyAlignment="1">
      <alignment vertical="center"/>
    </xf>
    <xf numFmtId="164" fontId="12" fillId="12" borderId="26" xfId="0" applyNumberFormat="1" applyFont="1" applyFill="1" applyBorder="1" applyAlignment="1">
      <alignment vertical="center"/>
    </xf>
    <xf numFmtId="164" fontId="17" fillId="10" borderId="26" xfId="0" applyNumberFormat="1" applyFont="1" applyFill="1" applyBorder="1" applyAlignment="1">
      <alignment horizontal="right" vertical="center"/>
    </xf>
    <xf numFmtId="164" fontId="20" fillId="10" borderId="26" xfId="0" applyNumberFormat="1" applyFont="1" applyFill="1" applyBorder="1" applyAlignment="1">
      <alignment horizontal="right" vertical="center"/>
    </xf>
    <xf numFmtId="164" fontId="12" fillId="14" borderId="26" xfId="0" applyNumberFormat="1" applyFont="1" applyFill="1" applyBorder="1" applyAlignment="1" applyProtection="1">
      <alignment horizontal="right" vertical="center"/>
    </xf>
    <xf numFmtId="164" fontId="12" fillId="14" borderId="31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Alignment="1">
      <alignment vertical="center"/>
    </xf>
    <xf numFmtId="164" fontId="12" fillId="12" borderId="0" xfId="0" applyNumberFormat="1" applyFont="1" applyFill="1" applyAlignment="1">
      <alignment vertical="center"/>
    </xf>
    <xf numFmtId="164" fontId="17" fillId="10" borderId="32" xfId="0" applyNumberFormat="1" applyFont="1" applyFill="1" applyBorder="1" applyAlignment="1">
      <alignment vertical="center"/>
    </xf>
    <xf numFmtId="164" fontId="1" fillId="14" borderId="26" xfId="0" applyNumberFormat="1" applyFont="1" applyFill="1" applyBorder="1" applyAlignment="1" applyProtection="1">
      <alignment horizontal="right" vertical="center"/>
    </xf>
    <xf numFmtId="164" fontId="19" fillId="10" borderId="26" xfId="0" applyNumberFormat="1" applyFont="1" applyFill="1" applyBorder="1" applyAlignment="1">
      <alignment vertical="center"/>
    </xf>
    <xf numFmtId="164" fontId="19" fillId="10" borderId="26" xfId="0" applyNumberFormat="1" applyFont="1" applyFill="1" applyBorder="1" applyAlignment="1">
      <alignment horizontal="right" vertical="center"/>
    </xf>
    <xf numFmtId="164" fontId="1" fillId="11" borderId="26" xfId="0" applyNumberFormat="1" applyFont="1" applyFill="1" applyBorder="1" applyAlignment="1" applyProtection="1">
      <alignment horizontal="right" vertical="center"/>
    </xf>
    <xf numFmtId="164" fontId="12" fillId="10" borderId="26" xfId="0" applyNumberFormat="1" applyFont="1" applyFill="1" applyBorder="1" applyAlignment="1">
      <alignment horizontal="right" vertical="center"/>
    </xf>
    <xf numFmtId="1" fontId="0" fillId="9" borderId="0" xfId="0" applyNumberFormat="1" applyFill="1" applyBorder="1" applyAlignment="1">
      <alignment horizontal="center"/>
    </xf>
    <xf numFmtId="1" fontId="0" fillId="9" borderId="20" xfId="0" applyNumberFormat="1" applyFill="1" applyBorder="1" applyAlignment="1">
      <alignment horizontal="center"/>
    </xf>
  </cellXfs>
  <cellStyles count="12">
    <cellStyle name="amount" xfId="6"/>
    <cellStyle name="Body text" xfId="2"/>
    <cellStyle name="Followed Hyperlink" xfId="10" builtinId="9" hidden="1"/>
    <cellStyle name="Followed Hyperlink" xfId="11" builtinId="9" hidden="1"/>
    <cellStyle name="header" xfId="9"/>
    <cellStyle name="Header Total" xfId="7"/>
    <cellStyle name="Header1" xfId="4"/>
    <cellStyle name="Header2" xfId="8"/>
    <cellStyle name="Header3" xfId="3"/>
    <cellStyle name="NonPrint_TemTitle" xfId="1"/>
    <cellStyle name="Normal" xfId="0" builtinId="0"/>
    <cellStyle name="Normal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Sales</c:v>
          </c:tx>
          <c:invertIfNegative val="0"/>
          <c:cat>
            <c:strRef>
              <c:f>'Cash Flow 5 years'!$O$7:$S$7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'Cash Flow 5 years'!$O$11:$S$11</c:f>
              <c:numCache>
                <c:formatCode>"£"#,##0.00</c:formatCode>
                <c:ptCount val="5"/>
                <c:pt idx="0">
                  <c:v>18400</c:v>
                </c:pt>
                <c:pt idx="1">
                  <c:v>163625</c:v>
                </c:pt>
                <c:pt idx="2">
                  <c:v>366336</c:v>
                </c:pt>
                <c:pt idx="3">
                  <c:v>750484</c:v>
                </c:pt>
                <c:pt idx="4">
                  <c:v>1453870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C-40CB-B30D-0D41913CD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136400"/>
        <c:axId val="628138576"/>
        <c:axId val="0"/>
      </c:bar3DChart>
      <c:catAx>
        <c:axId val="62813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8138576"/>
        <c:crosses val="autoZero"/>
        <c:auto val="1"/>
        <c:lblAlgn val="ctr"/>
        <c:lblOffset val="100"/>
        <c:noMultiLvlLbl val="0"/>
      </c:catAx>
      <c:valAx>
        <c:axId val="628138576"/>
        <c:scaling>
          <c:orientation val="minMax"/>
        </c:scaling>
        <c:delete val="0"/>
        <c:axPos val="l"/>
        <c:majorGridlines/>
        <c:numFmt formatCode="&quot;£&quot;#,##0.00" sourceLinked="1"/>
        <c:majorTickMark val="out"/>
        <c:minorTickMark val="none"/>
        <c:tickLblPos val="nextTo"/>
        <c:crossAx val="62813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Profits</c:v>
          </c:tx>
          <c:invertIfNegative val="0"/>
          <c:cat>
            <c:strRef>
              <c:f>'Cash Flow 5 years'!$O$7:$S$7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'Cash Flow 5 years'!$O$33:$S$33</c:f>
              <c:numCache>
                <c:formatCode>"£"#,##0.00</c:formatCode>
                <c:ptCount val="5"/>
                <c:pt idx="0">
                  <c:v>-220530</c:v>
                </c:pt>
                <c:pt idx="1">
                  <c:v>-102822.5</c:v>
                </c:pt>
                <c:pt idx="2">
                  <c:v>34146.164999999979</c:v>
                </c:pt>
                <c:pt idx="3">
                  <c:v>394558.05404999998</c:v>
                </c:pt>
                <c:pt idx="4">
                  <c:v>793389.83412850008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7-4010-A88C-E92DBB1A7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135312"/>
        <c:axId val="628141296"/>
        <c:axId val="0"/>
      </c:bar3DChart>
      <c:catAx>
        <c:axId val="62813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8141296"/>
        <c:crosses val="autoZero"/>
        <c:auto val="1"/>
        <c:lblAlgn val="ctr"/>
        <c:lblOffset val="100"/>
        <c:noMultiLvlLbl val="0"/>
      </c:catAx>
      <c:valAx>
        <c:axId val="628141296"/>
        <c:scaling>
          <c:orientation val="minMax"/>
        </c:scaling>
        <c:delete val="0"/>
        <c:axPos val="l"/>
        <c:majorGridlines/>
        <c:numFmt formatCode="&quot;£&quot;#,##0.00" sourceLinked="1"/>
        <c:majorTickMark val="out"/>
        <c:minorTickMark val="none"/>
        <c:tickLblPos val="nextTo"/>
        <c:crossAx val="62813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Sales</c:v>
          </c:tx>
          <c:invertIfNegative val="0"/>
          <c:cat>
            <c:strRef>
              <c:f>'Cash Flow 5 years - Optimistic'!$O$7:$S$7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'Cash Flow 5 years - Optimistic'!$O$11:$S$11</c:f>
              <c:numCache>
                <c:formatCode>"£"#,##0.00</c:formatCode>
                <c:ptCount val="5"/>
                <c:pt idx="0">
                  <c:v>18400</c:v>
                </c:pt>
                <c:pt idx="1">
                  <c:v>163624.59674084166</c:v>
                </c:pt>
                <c:pt idx="2">
                  <c:v>1346336</c:v>
                </c:pt>
                <c:pt idx="3">
                  <c:v>11110484</c:v>
                </c:pt>
                <c:pt idx="4">
                  <c:v>103253870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C-40CB-B30D-0D41913CD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880576"/>
        <c:axId val="14581184"/>
        <c:axId val="0"/>
      </c:bar3DChart>
      <c:catAx>
        <c:axId val="21318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581184"/>
        <c:crosses val="autoZero"/>
        <c:auto val="1"/>
        <c:lblAlgn val="ctr"/>
        <c:lblOffset val="100"/>
        <c:noMultiLvlLbl val="0"/>
      </c:catAx>
      <c:valAx>
        <c:axId val="14581184"/>
        <c:scaling>
          <c:orientation val="minMax"/>
        </c:scaling>
        <c:delete val="0"/>
        <c:axPos val="l"/>
        <c:majorGridlines/>
        <c:numFmt formatCode="&quot;£&quot;#,##0.00" sourceLinked="1"/>
        <c:majorTickMark val="out"/>
        <c:minorTickMark val="none"/>
        <c:tickLblPos val="nextTo"/>
        <c:crossAx val="2131880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Profits</c:v>
          </c:tx>
          <c:invertIfNegative val="0"/>
          <c:cat>
            <c:strRef>
              <c:f>'Cash Flow 5 years - Optimistic'!$O$7:$S$7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'Cash Flow 5 years - Optimistic'!$O$33:$S$33</c:f>
              <c:numCache>
                <c:formatCode>"£"#,##0.00</c:formatCode>
                <c:ptCount val="5"/>
                <c:pt idx="0">
                  <c:v>-220530</c:v>
                </c:pt>
                <c:pt idx="1">
                  <c:v>-105645.88802032833</c:v>
                </c:pt>
                <c:pt idx="2">
                  <c:v>897571.70722758945</c:v>
                </c:pt>
                <c:pt idx="3">
                  <c:v>7630484</c:v>
                </c:pt>
                <c:pt idx="4">
                  <c:v>77023870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7-4010-A88C-E92DBB1A7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268464"/>
        <c:axId val="2131242352"/>
        <c:axId val="0"/>
      </c:bar3DChart>
      <c:catAx>
        <c:axId val="213126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1242352"/>
        <c:crosses val="autoZero"/>
        <c:auto val="1"/>
        <c:lblAlgn val="ctr"/>
        <c:lblOffset val="100"/>
        <c:noMultiLvlLbl val="0"/>
      </c:catAx>
      <c:valAx>
        <c:axId val="2131242352"/>
        <c:scaling>
          <c:orientation val="minMax"/>
        </c:scaling>
        <c:delete val="0"/>
        <c:axPos val="l"/>
        <c:majorGridlines/>
        <c:numFmt formatCode="&quot;£&quot;#,##0.00" sourceLinked="1"/>
        <c:majorTickMark val="out"/>
        <c:minorTickMark val="none"/>
        <c:tickLblPos val="nextTo"/>
        <c:crossAx val="213126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428625</xdr:colOff>
      <xdr:row>4</xdr:row>
      <xdr:rowOff>152400</xdr:rowOff>
    </xdr:from>
    <xdr:to>
      <xdr:col>29</xdr:col>
      <xdr:colOff>47625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438150</xdr:colOff>
      <xdr:row>18</xdr:row>
      <xdr:rowOff>76200</xdr:rowOff>
    </xdr:from>
    <xdr:to>
      <xdr:col>29</xdr:col>
      <xdr:colOff>57150</xdr:colOff>
      <xdr:row>30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428625</xdr:colOff>
      <xdr:row>4</xdr:row>
      <xdr:rowOff>152400</xdr:rowOff>
    </xdr:from>
    <xdr:to>
      <xdr:col>29</xdr:col>
      <xdr:colOff>47625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438150</xdr:colOff>
      <xdr:row>18</xdr:row>
      <xdr:rowOff>76200</xdr:rowOff>
    </xdr:from>
    <xdr:to>
      <xdr:col>29</xdr:col>
      <xdr:colOff>57150</xdr:colOff>
      <xdr:row>30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xtGen%20Software%20Financials%20v4-1%20-%20Conservative%20Grow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4 Summary"/>
      <sheetName val="2015 Summary"/>
      <sheetName val="2016 Summary"/>
      <sheetName val="2017 Summary"/>
      <sheetName val="2018 Summary"/>
      <sheetName val="Summary Chart"/>
      <sheetName val="Sales Year 1"/>
      <sheetName val="Sales Year 2"/>
      <sheetName val="Sales Year 3"/>
      <sheetName val="Sales Year 3b"/>
      <sheetName val="Sales Year 4"/>
      <sheetName val="Sales Year 4b"/>
      <sheetName val="Sales Year 5"/>
      <sheetName val="Sales Year 5b"/>
      <sheetName val="Sales Year 5c"/>
      <sheetName val="Sales Yearly"/>
      <sheetName val="Sales Yearly2"/>
      <sheetName val="Sales Yearly3"/>
      <sheetName val="Sales Yearly - Year 1"/>
      <sheetName val="Sales Yearly - Year 2"/>
      <sheetName val="Sales Yearly - Year 3"/>
      <sheetName val="Sales Yearly - Year 4"/>
      <sheetName val="Sales Yearly - Year 5"/>
      <sheetName val="Yearly Profits 5 Years"/>
      <sheetName val="Income Statement"/>
      <sheetName val="Balance Sheet"/>
      <sheetName val="Financial Analysis"/>
      <sheetName val="Sales Forcast Optimistic"/>
      <sheetName val="Sales Forecast"/>
      <sheetName val="Cash Flow 5 years"/>
      <sheetName val="Cash Flow 5 years - Optimistic"/>
      <sheetName val="Cash Flow 5 years - Optimistic+"/>
      <sheetName val="Cash Flow Year 1"/>
      <sheetName val="Cash Flow Year 2"/>
      <sheetName val="Cash Flow Year 3"/>
      <sheetName val="Cash Flow Year 4"/>
      <sheetName val="Cash Flow Year 5"/>
      <sheetName val="Cash Flow Chart Year 1"/>
      <sheetName val="Cash Flow Chart Year 2"/>
      <sheetName val="Cash Flow Chart Year 3"/>
      <sheetName val="Cash Flow Chart Year 4"/>
      <sheetName val="Cash Flow Chart Year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2">
          <cell r="O12">
            <v>24624.596740841665</v>
          </cell>
        </row>
      </sheetData>
      <sheetData sheetId="35">
        <row r="12">
          <cell r="O12">
            <v>36336.177184617343</v>
          </cell>
        </row>
      </sheetData>
      <sheetData sheetId="36">
        <row r="10">
          <cell r="O10">
            <v>48336.706415152636</v>
          </cell>
        </row>
        <row r="12">
          <cell r="O12">
            <v>62147.193962339072</v>
          </cell>
        </row>
      </sheetData>
      <sheetData sheetId="37">
        <row r="10">
          <cell r="O10">
            <v>111068.11088685392</v>
          </cell>
        </row>
        <row r="12">
          <cell r="O12">
            <v>142801.85685452636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G19" sqref="G19"/>
    </sheetView>
  </sheetViews>
  <sheetFormatPr defaultColWidth="8.6640625" defaultRowHeight="11.25" x14ac:dyDescent="0.2"/>
  <cols>
    <col min="1" max="1" width="30" customWidth="1"/>
    <col min="2" max="2" width="11.5" bestFit="1" customWidth="1"/>
    <col min="3" max="3" width="13.1640625" bestFit="1" customWidth="1"/>
    <col min="4" max="4" width="15.1640625" bestFit="1" customWidth="1"/>
    <col min="5" max="5" width="17" bestFit="1" customWidth="1"/>
    <col min="6" max="6" width="18.6640625" bestFit="1" customWidth="1"/>
    <col min="7" max="7" width="19.6640625" bestFit="1" customWidth="1"/>
  </cols>
  <sheetData>
    <row r="2" spans="1:7" ht="20.25" x14ac:dyDescent="0.3">
      <c r="A2" s="7" t="s">
        <v>26</v>
      </c>
      <c r="B2" s="1"/>
      <c r="C2" s="1"/>
      <c r="D2" s="1"/>
      <c r="E2" s="1"/>
      <c r="F2" s="1"/>
      <c r="G2" s="2"/>
    </row>
    <row r="3" spans="1:7" x14ac:dyDescent="0.2">
      <c r="A3" s="3"/>
      <c r="B3" s="13"/>
      <c r="C3" s="13"/>
      <c r="D3" s="13"/>
      <c r="E3" s="13"/>
      <c r="F3" s="13"/>
      <c r="G3" s="14" t="s">
        <v>23</v>
      </c>
    </row>
    <row r="4" spans="1:7" ht="12" thickBot="1" x14ac:dyDescent="0.25">
      <c r="A4" s="4"/>
      <c r="B4" s="5" t="s">
        <v>15</v>
      </c>
      <c r="C4" s="5" t="s">
        <v>16</v>
      </c>
      <c r="D4" s="6" t="s">
        <v>17</v>
      </c>
      <c r="E4" s="5" t="s">
        <v>18</v>
      </c>
      <c r="F4" s="5" t="s">
        <v>19</v>
      </c>
      <c r="G4" s="15" t="s">
        <v>10</v>
      </c>
    </row>
    <row r="5" spans="1:7" x14ac:dyDescent="0.2">
      <c r="A5" s="8"/>
      <c r="B5" s="9"/>
      <c r="C5" s="9"/>
      <c r="D5" s="9"/>
      <c r="E5" s="9"/>
      <c r="F5" s="9"/>
      <c r="G5" s="10"/>
    </row>
    <row r="6" spans="1:7" x14ac:dyDescent="0.2">
      <c r="A6" s="16" t="s">
        <v>11</v>
      </c>
      <c r="B6" s="11"/>
      <c r="C6" s="11"/>
      <c r="D6" s="11"/>
      <c r="E6" s="11"/>
      <c r="F6" s="11"/>
      <c r="G6" s="12"/>
    </row>
    <row r="7" spans="1:7" x14ac:dyDescent="0.2">
      <c r="A7" s="17" t="s">
        <v>7</v>
      </c>
      <c r="B7" s="23">
        <v>6400</v>
      </c>
      <c r="C7" s="23">
        <f>'[1]Cash Flow Year 2'!O12</f>
        <v>24624.596740841665</v>
      </c>
      <c r="D7" s="23">
        <f>'[1]Cash Flow Year 3'!O12</f>
        <v>36336.177184617343</v>
      </c>
      <c r="E7" s="23">
        <f>'[1]Cash Flow Year 4'!O12</f>
        <v>62147.193962339072</v>
      </c>
      <c r="F7" s="23">
        <f>'[1]Cash Flow Year 5'!O12</f>
        <v>142801.85685452636</v>
      </c>
      <c r="G7" s="24">
        <f>SUM(B7:F7)</f>
        <v>272309.82474232442</v>
      </c>
    </row>
    <row r="8" spans="1:7" x14ac:dyDescent="0.2">
      <c r="A8" s="17" t="s">
        <v>5</v>
      </c>
      <c r="B8" s="23">
        <v>5000</v>
      </c>
      <c r="C8" s="23">
        <v>35000</v>
      </c>
      <c r="D8" s="23">
        <v>70000</v>
      </c>
      <c r="E8" s="23">
        <v>140000</v>
      </c>
      <c r="F8" s="23">
        <v>300000</v>
      </c>
      <c r="G8" s="24">
        <f>SUM(B8:F8)</f>
        <v>550000</v>
      </c>
    </row>
    <row r="9" spans="1:7" x14ac:dyDescent="0.2">
      <c r="A9" s="17" t="s">
        <v>27</v>
      </c>
      <c r="B9" s="23">
        <v>5000</v>
      </c>
      <c r="C9" s="23">
        <v>100000</v>
      </c>
      <c r="D9" s="23">
        <v>250000</v>
      </c>
      <c r="E9" s="23">
        <v>500000</v>
      </c>
      <c r="F9" s="23">
        <v>900000</v>
      </c>
      <c r="G9" s="24">
        <f t="shared" ref="G9:G10" si="0">SUM(B9:F9)</f>
        <v>1755000</v>
      </c>
    </row>
    <row r="10" spans="1:7" x14ac:dyDescent="0.2">
      <c r="A10" s="17" t="s">
        <v>4</v>
      </c>
      <c r="B10" s="23">
        <v>2000</v>
      </c>
      <c r="C10" s="23">
        <v>4000</v>
      </c>
      <c r="D10" s="23">
        <v>10000</v>
      </c>
      <c r="E10" s="23">
        <f>'[1]Cash Flow Year 4'!O10</f>
        <v>48336.706415152636</v>
      </c>
      <c r="F10" s="23">
        <f>'[1]Cash Flow Year 5'!O10</f>
        <v>111068.11088685392</v>
      </c>
      <c r="G10" s="24">
        <f t="shared" si="0"/>
        <v>175404.81730200656</v>
      </c>
    </row>
    <row r="11" spans="1:7" x14ac:dyDescent="0.2">
      <c r="A11" s="18" t="s">
        <v>13</v>
      </c>
      <c r="B11" s="25">
        <f>SUM(B7:B10)</f>
        <v>18400</v>
      </c>
      <c r="C11" s="25">
        <f t="shared" ref="C11:G11" si="1">SUM(C7:C10)</f>
        <v>163624.59674084166</v>
      </c>
      <c r="D11" s="25">
        <f t="shared" si="1"/>
        <v>366336.17718461738</v>
      </c>
      <c r="E11" s="25">
        <f t="shared" si="1"/>
        <v>750483.90037749172</v>
      </c>
      <c r="F11" s="25">
        <f t="shared" si="1"/>
        <v>1453869.9677413802</v>
      </c>
      <c r="G11" s="25">
        <f t="shared" si="1"/>
        <v>2752714.6420443314</v>
      </c>
    </row>
    <row r="12" spans="1:7" x14ac:dyDescent="0.2">
      <c r="A12" s="19"/>
      <c r="B12" s="24"/>
      <c r="C12" s="24"/>
      <c r="D12" s="24"/>
      <c r="E12" s="24"/>
      <c r="F12" s="24"/>
      <c r="G12" s="26"/>
    </row>
    <row r="13" spans="1:7" x14ac:dyDescent="0.2">
      <c r="A13" s="20" t="s">
        <v>24</v>
      </c>
      <c r="B13" s="24">
        <v>20483.099999999999</v>
      </c>
      <c r="C13" s="26">
        <v>100000</v>
      </c>
      <c r="D13" s="26">
        <v>200000</v>
      </c>
      <c r="E13" s="26">
        <v>300000</v>
      </c>
      <c r="F13" s="26">
        <v>400000</v>
      </c>
      <c r="G13" s="26">
        <f>SUM(B13:F13)</f>
        <v>1020483.1</v>
      </c>
    </row>
    <row r="14" spans="1:7" x14ac:dyDescent="0.2">
      <c r="A14" s="21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">
      <c r="A15" s="22" t="s">
        <v>25</v>
      </c>
      <c r="B15" s="28">
        <f t="shared" ref="B15:G15" si="2">B13</f>
        <v>20483.099999999999</v>
      </c>
      <c r="C15" s="28">
        <f t="shared" si="2"/>
        <v>100000</v>
      </c>
      <c r="D15" s="28">
        <f t="shared" si="2"/>
        <v>200000</v>
      </c>
      <c r="E15" s="28">
        <f t="shared" si="2"/>
        <v>300000</v>
      </c>
      <c r="F15" s="28">
        <f t="shared" si="2"/>
        <v>400000</v>
      </c>
      <c r="G15" s="28">
        <f t="shared" si="2"/>
        <v>1020483.1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G21" sqref="G21"/>
    </sheetView>
  </sheetViews>
  <sheetFormatPr defaultColWidth="8.6640625" defaultRowHeight="11.25" x14ac:dyDescent="0.2"/>
  <cols>
    <col min="1" max="1" width="30" customWidth="1"/>
    <col min="2" max="2" width="11.5" bestFit="1" customWidth="1"/>
    <col min="3" max="3" width="13.1640625" bestFit="1" customWidth="1"/>
    <col min="4" max="4" width="15.1640625" bestFit="1" customWidth="1"/>
    <col min="5" max="5" width="17" bestFit="1" customWidth="1"/>
    <col min="6" max="6" width="18.6640625" bestFit="1" customWidth="1"/>
    <col min="7" max="7" width="19.6640625" bestFit="1" customWidth="1"/>
  </cols>
  <sheetData>
    <row r="2" spans="1:7" ht="20.25" x14ac:dyDescent="0.3">
      <c r="A2" s="7" t="s">
        <v>26</v>
      </c>
      <c r="B2" s="1"/>
      <c r="C2" s="1"/>
      <c r="D2" s="1"/>
      <c r="E2" s="1"/>
      <c r="F2" s="1"/>
      <c r="G2" s="2"/>
    </row>
    <row r="3" spans="1:7" x14ac:dyDescent="0.2">
      <c r="A3" s="3"/>
      <c r="B3" s="13"/>
      <c r="C3" s="13"/>
      <c r="D3" s="13"/>
      <c r="E3" s="13"/>
      <c r="F3" s="13"/>
      <c r="G3" s="14" t="s">
        <v>23</v>
      </c>
    </row>
    <row r="4" spans="1:7" ht="12" thickBot="1" x14ac:dyDescent="0.25">
      <c r="A4" s="4"/>
      <c r="B4" s="5" t="s">
        <v>15</v>
      </c>
      <c r="C4" s="5" t="s">
        <v>16</v>
      </c>
      <c r="D4" s="6" t="s">
        <v>17</v>
      </c>
      <c r="E4" s="5" t="s">
        <v>18</v>
      </c>
      <c r="F4" s="5" t="s">
        <v>19</v>
      </c>
      <c r="G4" s="15" t="s">
        <v>10</v>
      </c>
    </row>
    <row r="5" spans="1:7" x14ac:dyDescent="0.2">
      <c r="A5" s="8"/>
      <c r="B5" s="9"/>
      <c r="C5" s="9"/>
      <c r="D5" s="9"/>
      <c r="E5" s="9"/>
      <c r="F5" s="9"/>
      <c r="G5" s="10"/>
    </row>
    <row r="6" spans="1:7" x14ac:dyDescent="0.2">
      <c r="A6" s="16" t="s">
        <v>11</v>
      </c>
      <c r="B6" s="11"/>
      <c r="C6" s="11"/>
      <c r="D6" s="11"/>
      <c r="E6" s="11"/>
      <c r="F6" s="11"/>
      <c r="G6" s="12"/>
    </row>
    <row r="7" spans="1:7" x14ac:dyDescent="0.2">
      <c r="A7" s="17" t="s">
        <v>7</v>
      </c>
      <c r="B7" s="23">
        <v>6400</v>
      </c>
      <c r="C7" s="23">
        <f>'[1]Cash Flow Year 2'!O12</f>
        <v>24624.596740841665</v>
      </c>
      <c r="D7" s="23">
        <f>'[1]Cash Flow Year 3'!O12</f>
        <v>36336.177184617343</v>
      </c>
      <c r="E7" s="23">
        <f>'[1]Cash Flow Year 4'!O12</f>
        <v>62147.193962339072</v>
      </c>
      <c r="F7" s="23">
        <f>'[1]Cash Flow Year 5'!O12</f>
        <v>142801.85685452636</v>
      </c>
      <c r="G7" s="24">
        <f>SUM(B7:F7)</f>
        <v>272309.82474232442</v>
      </c>
    </row>
    <row r="8" spans="1:7" x14ac:dyDescent="0.2">
      <c r="A8" s="17" t="s">
        <v>5</v>
      </c>
      <c r="B8" s="23">
        <v>5000</v>
      </c>
      <c r="C8" s="23">
        <v>35000</v>
      </c>
      <c r="D8" s="23">
        <v>300000</v>
      </c>
      <c r="E8" s="23">
        <v>1000000</v>
      </c>
      <c r="F8" s="23">
        <v>3000000</v>
      </c>
      <c r="G8" s="24">
        <f>SUM(B8:F8)</f>
        <v>4340000</v>
      </c>
    </row>
    <row r="9" spans="1:7" x14ac:dyDescent="0.2">
      <c r="A9" s="17" t="s">
        <v>27</v>
      </c>
      <c r="B9" s="23">
        <v>5000</v>
      </c>
      <c r="C9" s="23">
        <v>100000</v>
      </c>
      <c r="D9" s="23">
        <v>1000000</v>
      </c>
      <c r="E9" s="23">
        <v>10000000</v>
      </c>
      <c r="F9" s="23">
        <v>100000000</v>
      </c>
      <c r="G9" s="24">
        <f t="shared" ref="G9:G10" si="0">SUM(B9:F9)</f>
        <v>111105000</v>
      </c>
    </row>
    <row r="10" spans="1:7" x14ac:dyDescent="0.2">
      <c r="A10" s="17" t="s">
        <v>4</v>
      </c>
      <c r="B10" s="23">
        <v>2000</v>
      </c>
      <c r="C10" s="23">
        <v>4000</v>
      </c>
      <c r="D10" s="23">
        <v>10000</v>
      </c>
      <c r="E10" s="23">
        <f>'[1]Cash Flow Year 4'!O10</f>
        <v>48336.706415152636</v>
      </c>
      <c r="F10" s="23">
        <f>'[1]Cash Flow Year 5'!O10</f>
        <v>111068.11088685392</v>
      </c>
      <c r="G10" s="24">
        <f t="shared" si="0"/>
        <v>175404.81730200656</v>
      </c>
    </row>
    <row r="11" spans="1:7" x14ac:dyDescent="0.2">
      <c r="A11" s="18" t="s">
        <v>13</v>
      </c>
      <c r="B11" s="25">
        <f>SUM(B7:B10)</f>
        <v>18400</v>
      </c>
      <c r="C11" s="25">
        <f t="shared" ref="C11:G11" si="1">SUM(C7:C10)</f>
        <v>163624.59674084166</v>
      </c>
      <c r="D11" s="25">
        <f t="shared" si="1"/>
        <v>1346336.1771846174</v>
      </c>
      <c r="E11" s="25">
        <f t="shared" si="1"/>
        <v>11110483.900377491</v>
      </c>
      <c r="F11" s="25">
        <f t="shared" si="1"/>
        <v>103253869.96774139</v>
      </c>
      <c r="G11" s="25">
        <f t="shared" si="1"/>
        <v>115892714.64204432</v>
      </c>
    </row>
    <row r="12" spans="1:7" x14ac:dyDescent="0.2">
      <c r="A12" s="19"/>
      <c r="B12" s="24"/>
      <c r="C12" s="24"/>
      <c r="D12" s="24"/>
      <c r="E12" s="24"/>
      <c r="F12" s="24"/>
      <c r="G12" s="26"/>
    </row>
    <row r="13" spans="1:7" x14ac:dyDescent="0.2">
      <c r="A13" s="20" t="s">
        <v>24</v>
      </c>
      <c r="B13" s="24">
        <v>20483.099999999999</v>
      </c>
      <c r="C13" s="26">
        <v>100000</v>
      </c>
      <c r="D13" s="26">
        <v>200000</v>
      </c>
      <c r="E13" s="26">
        <v>300000</v>
      </c>
      <c r="F13" s="26">
        <v>400000</v>
      </c>
      <c r="G13" s="26">
        <f>SUM(B13:F13)</f>
        <v>1020483.1</v>
      </c>
    </row>
    <row r="14" spans="1:7" x14ac:dyDescent="0.2">
      <c r="A14" s="21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">
      <c r="A15" s="22" t="s">
        <v>25</v>
      </c>
      <c r="B15" s="28">
        <f t="shared" ref="B15:G15" si="2">B13</f>
        <v>20483.099999999999</v>
      </c>
      <c r="C15" s="28">
        <f t="shared" si="2"/>
        <v>100000</v>
      </c>
      <c r="D15" s="28">
        <f t="shared" si="2"/>
        <v>200000</v>
      </c>
      <c r="E15" s="28">
        <f t="shared" si="2"/>
        <v>300000</v>
      </c>
      <c r="F15" s="28">
        <f t="shared" si="2"/>
        <v>400000</v>
      </c>
      <c r="G15" s="28">
        <f t="shared" si="2"/>
        <v>1020483.1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2" workbookViewId="0">
      <selection activeCell="C12" sqref="C12"/>
    </sheetView>
  </sheetViews>
  <sheetFormatPr defaultColWidth="8.6640625" defaultRowHeight="11.25" x14ac:dyDescent="0.2"/>
  <cols>
    <col min="1" max="1" width="33.83203125" style="29" customWidth="1"/>
    <col min="2" max="14" width="13" style="29" bestFit="1" customWidth="1"/>
    <col min="15" max="16" width="14" style="29" bestFit="1" customWidth="1"/>
    <col min="17" max="18" width="13" style="29" bestFit="1" customWidth="1"/>
    <col min="19" max="19" width="16.1640625" style="29" bestFit="1" customWidth="1"/>
    <col min="20" max="16384" width="8.6640625" style="29"/>
  </cols>
  <sheetData>
    <row r="1" spans="1:19" x14ac:dyDescent="0.2">
      <c r="A1" s="73"/>
      <c r="B1" s="73"/>
      <c r="M1" s="29" t="s">
        <v>29</v>
      </c>
    </row>
    <row r="2" spans="1:19" x14ac:dyDescent="0.2">
      <c r="A2" s="73"/>
      <c r="B2" s="73"/>
      <c r="M2" s="29" t="s">
        <v>30</v>
      </c>
    </row>
    <row r="3" spans="1:19" x14ac:dyDescent="0.2">
      <c r="A3" s="73"/>
      <c r="B3" s="73"/>
    </row>
    <row r="4" spans="1:19" ht="12" thickBot="1" x14ac:dyDescent="0.25">
      <c r="A4" s="74"/>
      <c r="B4" s="74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9" ht="24" x14ac:dyDescent="0.2">
      <c r="A5" s="31" t="s">
        <v>31</v>
      </c>
      <c r="B5" s="32"/>
      <c r="C5" s="33"/>
      <c r="D5" s="33"/>
      <c r="E5" s="33"/>
      <c r="F5" s="33"/>
      <c r="G5" s="33"/>
      <c r="H5" s="34"/>
      <c r="I5" s="34"/>
      <c r="J5" s="34"/>
      <c r="K5" s="34"/>
      <c r="L5" s="34"/>
      <c r="M5" s="35"/>
      <c r="N5" s="35"/>
      <c r="O5" s="36"/>
      <c r="P5" s="36"/>
      <c r="Q5" s="36"/>
      <c r="R5" s="36"/>
      <c r="S5" s="37"/>
    </row>
    <row r="6" spans="1:19" ht="13.5" thickBot="1" x14ac:dyDescent="0.25">
      <c r="A6" s="38"/>
      <c r="B6" s="38"/>
      <c r="C6" s="38"/>
      <c r="D6" s="33"/>
      <c r="E6" s="33"/>
      <c r="F6" s="33"/>
      <c r="G6" s="33"/>
      <c r="H6" s="34"/>
      <c r="I6" s="34"/>
      <c r="J6" s="34"/>
      <c r="K6" s="34"/>
      <c r="L6" s="34"/>
      <c r="M6" s="39"/>
      <c r="N6" s="39"/>
      <c r="O6" s="39"/>
      <c r="P6" s="40"/>
      <c r="Q6" s="40"/>
      <c r="R6" s="40"/>
      <c r="S6" s="41"/>
    </row>
    <row r="7" spans="1:19" ht="23.25" thickBot="1" x14ac:dyDescent="0.25">
      <c r="A7" s="42"/>
      <c r="B7" s="43" t="s">
        <v>32</v>
      </c>
      <c r="C7" s="44" t="s">
        <v>33</v>
      </c>
      <c r="D7" s="44" t="s">
        <v>34</v>
      </c>
      <c r="E7" s="44" t="s">
        <v>35</v>
      </c>
      <c r="F7" s="44" t="s">
        <v>36</v>
      </c>
      <c r="G7" s="44" t="s">
        <v>37</v>
      </c>
      <c r="H7" s="44" t="s">
        <v>38</v>
      </c>
      <c r="I7" s="44" t="s">
        <v>39</v>
      </c>
      <c r="J7" s="44" t="s">
        <v>40</v>
      </c>
      <c r="K7" s="44" t="s">
        <v>41</v>
      </c>
      <c r="L7" s="44" t="s">
        <v>42</v>
      </c>
      <c r="M7" s="44" t="s">
        <v>43</v>
      </c>
      <c r="N7" s="44" t="s">
        <v>44</v>
      </c>
      <c r="O7" s="45" t="s">
        <v>15</v>
      </c>
      <c r="P7" s="45" t="s">
        <v>16</v>
      </c>
      <c r="Q7" s="45" t="s">
        <v>17</v>
      </c>
      <c r="R7" s="45" t="s">
        <v>18</v>
      </c>
      <c r="S7" s="45" t="s">
        <v>19</v>
      </c>
    </row>
    <row r="8" spans="1:19" ht="15.75" thickBot="1" x14ac:dyDescent="0.25">
      <c r="A8" s="46" t="s">
        <v>45</v>
      </c>
      <c r="B8" s="56">
        <v>2000</v>
      </c>
      <c r="C8" s="57">
        <f>B36</f>
        <v>302000</v>
      </c>
      <c r="D8" s="57">
        <f t="shared" ref="D8:S8" si="0">C36</f>
        <v>302000</v>
      </c>
      <c r="E8" s="57">
        <f t="shared" si="0"/>
        <v>302000</v>
      </c>
      <c r="F8" s="57">
        <f t="shared" si="0"/>
        <v>302000</v>
      </c>
      <c r="G8" s="57">
        <f t="shared" si="0"/>
        <v>302000</v>
      </c>
      <c r="H8" s="57">
        <f t="shared" si="0"/>
        <v>304000</v>
      </c>
      <c r="I8" s="57">
        <f t="shared" si="0"/>
        <v>304000</v>
      </c>
      <c r="J8" s="57">
        <f t="shared" si="0"/>
        <v>309000</v>
      </c>
      <c r="K8" s="57">
        <f t="shared" si="0"/>
        <v>309000</v>
      </c>
      <c r="L8" s="57">
        <f t="shared" si="0"/>
        <v>309000</v>
      </c>
      <c r="M8" s="57">
        <f t="shared" si="0"/>
        <v>309000</v>
      </c>
      <c r="N8" s="57">
        <f t="shared" si="0"/>
        <v>309000</v>
      </c>
      <c r="O8" s="57">
        <f t="shared" si="0"/>
        <v>309000</v>
      </c>
      <c r="P8" s="57">
        <f t="shared" si="0"/>
        <v>309000</v>
      </c>
      <c r="Q8" s="57">
        <f t="shared" si="0"/>
        <v>809000</v>
      </c>
      <c r="R8" s="57">
        <f t="shared" si="0"/>
        <v>809000</v>
      </c>
      <c r="S8" s="57">
        <f t="shared" si="0"/>
        <v>809000</v>
      </c>
    </row>
    <row r="9" spans="1:19" ht="12" thickBot="1" x14ac:dyDescent="0.25">
      <c r="A9" s="4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2.75" thickBot="1" x14ac:dyDescent="0.25">
      <c r="A10" s="48" t="s">
        <v>46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9"/>
      <c r="N10" s="59"/>
      <c r="O10" s="60"/>
      <c r="P10" s="60"/>
      <c r="Q10" s="60"/>
      <c r="R10" s="60"/>
      <c r="S10" s="60"/>
    </row>
    <row r="11" spans="1:19" ht="15.75" thickBot="1" x14ac:dyDescent="0.25">
      <c r="A11" s="49" t="s">
        <v>47</v>
      </c>
      <c r="B11" s="56"/>
      <c r="C11" s="61">
        <v>0</v>
      </c>
      <c r="D11" s="61">
        <v>0</v>
      </c>
      <c r="E11" s="61">
        <v>100</v>
      </c>
      <c r="F11" s="61">
        <v>300</v>
      </c>
      <c r="G11" s="61">
        <v>500</v>
      </c>
      <c r="H11" s="61">
        <v>800</v>
      </c>
      <c r="I11" s="61">
        <v>1200</v>
      </c>
      <c r="J11" s="61">
        <v>1500</v>
      </c>
      <c r="K11" s="61">
        <v>2000</v>
      </c>
      <c r="L11" s="61">
        <v>3000</v>
      </c>
      <c r="M11" s="61">
        <v>4000</v>
      </c>
      <c r="N11" s="61">
        <v>5000</v>
      </c>
      <c r="O11" s="62">
        <f>SUM(C11:N11)</f>
        <v>18400</v>
      </c>
      <c r="P11" s="61">
        <v>163625</v>
      </c>
      <c r="Q11" s="61">
        <v>366336</v>
      </c>
      <c r="R11" s="61">
        <v>750484</v>
      </c>
      <c r="S11" s="61">
        <v>1453870</v>
      </c>
    </row>
    <row r="12" spans="1:19" ht="15.75" thickBot="1" x14ac:dyDescent="0.25">
      <c r="A12" s="50" t="s">
        <v>48</v>
      </c>
      <c r="B12" s="56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72">
        <f>SUM(C12:N12)</f>
        <v>0</v>
      </c>
      <c r="P12" s="61"/>
      <c r="Q12" s="61"/>
      <c r="R12" s="61"/>
      <c r="S12" s="61"/>
    </row>
    <row r="13" spans="1:19" ht="23.25" thickBot="1" x14ac:dyDescent="0.25">
      <c r="A13" s="51" t="s">
        <v>49</v>
      </c>
      <c r="B13" s="63">
        <f t="shared" ref="B13:S13" si="1">SUM(B11:B12)</f>
        <v>0</v>
      </c>
      <c r="C13" s="63">
        <f t="shared" si="1"/>
        <v>0</v>
      </c>
      <c r="D13" s="63">
        <f t="shared" si="1"/>
        <v>0</v>
      </c>
      <c r="E13" s="63">
        <f t="shared" si="1"/>
        <v>100</v>
      </c>
      <c r="F13" s="63">
        <f t="shared" si="1"/>
        <v>300</v>
      </c>
      <c r="G13" s="63">
        <f t="shared" si="1"/>
        <v>500</v>
      </c>
      <c r="H13" s="63">
        <f t="shared" si="1"/>
        <v>800</v>
      </c>
      <c r="I13" s="63">
        <f t="shared" si="1"/>
        <v>1200</v>
      </c>
      <c r="J13" s="63">
        <f t="shared" si="1"/>
        <v>1500</v>
      </c>
      <c r="K13" s="63">
        <f t="shared" si="1"/>
        <v>2000</v>
      </c>
      <c r="L13" s="63">
        <f t="shared" si="1"/>
        <v>3000</v>
      </c>
      <c r="M13" s="63">
        <f t="shared" si="1"/>
        <v>4000</v>
      </c>
      <c r="N13" s="63">
        <f t="shared" si="1"/>
        <v>5000</v>
      </c>
      <c r="O13" s="63">
        <f t="shared" si="1"/>
        <v>18400</v>
      </c>
      <c r="P13" s="63">
        <f t="shared" si="1"/>
        <v>163625</v>
      </c>
      <c r="Q13" s="63">
        <f t="shared" si="1"/>
        <v>366336</v>
      </c>
      <c r="R13" s="63">
        <f t="shared" si="1"/>
        <v>750484</v>
      </c>
      <c r="S13" s="63">
        <f t="shared" si="1"/>
        <v>1453870</v>
      </c>
    </row>
    <row r="14" spans="1:19" ht="15.75" thickBot="1" x14ac:dyDescent="0.25">
      <c r="A14" s="49" t="s">
        <v>50</v>
      </c>
      <c r="B14" s="61">
        <v>300000</v>
      </c>
      <c r="C14" s="56"/>
      <c r="D14" s="56"/>
      <c r="E14" s="56"/>
      <c r="F14" s="56"/>
      <c r="G14" s="56">
        <v>2000</v>
      </c>
      <c r="H14" s="56"/>
      <c r="I14" s="56">
        <v>5000</v>
      </c>
      <c r="J14" s="56"/>
      <c r="K14" s="56"/>
      <c r="L14" s="56"/>
      <c r="M14" s="56"/>
      <c r="N14" s="56"/>
      <c r="O14" s="62">
        <f>SUM(B14:N14)</f>
        <v>307000</v>
      </c>
      <c r="P14" s="56">
        <v>500000</v>
      </c>
      <c r="Q14" s="56"/>
      <c r="R14" s="56"/>
      <c r="S14" s="56"/>
    </row>
    <row r="15" spans="1:19" ht="23.25" customHeight="1" thickBot="1" x14ac:dyDescent="0.25">
      <c r="A15" s="52" t="s">
        <v>51</v>
      </c>
      <c r="B15" s="63">
        <f>SUM(B13+B14)</f>
        <v>300000</v>
      </c>
      <c r="C15" s="63">
        <f t="shared" ref="C15:N15" si="2">SUM(C13+C14)</f>
        <v>0</v>
      </c>
      <c r="D15" s="63">
        <f t="shared" si="2"/>
        <v>0</v>
      </c>
      <c r="E15" s="63">
        <f t="shared" si="2"/>
        <v>100</v>
      </c>
      <c r="F15" s="63">
        <f t="shared" si="2"/>
        <v>300</v>
      </c>
      <c r="G15" s="63">
        <f t="shared" si="2"/>
        <v>2500</v>
      </c>
      <c r="H15" s="63">
        <f t="shared" si="2"/>
        <v>800</v>
      </c>
      <c r="I15" s="63">
        <f t="shared" si="2"/>
        <v>6200</v>
      </c>
      <c r="J15" s="63">
        <f t="shared" si="2"/>
        <v>1500</v>
      </c>
      <c r="K15" s="63">
        <f t="shared" si="2"/>
        <v>2000</v>
      </c>
      <c r="L15" s="63">
        <f t="shared" si="2"/>
        <v>3000</v>
      </c>
      <c r="M15" s="63">
        <f t="shared" si="2"/>
        <v>4000</v>
      </c>
      <c r="N15" s="63">
        <f t="shared" si="2"/>
        <v>5000</v>
      </c>
      <c r="O15" s="63">
        <f>SUM(B15:N15)</f>
        <v>325400</v>
      </c>
      <c r="P15" s="63">
        <f>(P13+P14)</f>
        <v>663625</v>
      </c>
      <c r="Q15" s="63">
        <f>(Q13+Q14)</f>
        <v>366336</v>
      </c>
      <c r="R15" s="63">
        <f>(R13+R14)</f>
        <v>750484</v>
      </c>
      <c r="S15" s="63">
        <f>(S13+S14)</f>
        <v>1453870</v>
      </c>
    </row>
    <row r="16" spans="1:19" ht="23.25" thickBot="1" x14ac:dyDescent="0.25">
      <c r="A16" s="53" t="s">
        <v>52</v>
      </c>
      <c r="B16" s="64">
        <f t="shared" ref="B16:N16" si="3">SUM(B8+B15)</f>
        <v>302000</v>
      </c>
      <c r="C16" s="64">
        <f t="shared" si="3"/>
        <v>302000</v>
      </c>
      <c r="D16" s="64">
        <f t="shared" si="3"/>
        <v>302000</v>
      </c>
      <c r="E16" s="64">
        <f t="shared" si="3"/>
        <v>302100</v>
      </c>
      <c r="F16" s="64">
        <f t="shared" si="3"/>
        <v>302300</v>
      </c>
      <c r="G16" s="64">
        <f t="shared" si="3"/>
        <v>304500</v>
      </c>
      <c r="H16" s="64">
        <f t="shared" si="3"/>
        <v>304800</v>
      </c>
      <c r="I16" s="64">
        <f t="shared" si="3"/>
        <v>310200</v>
      </c>
      <c r="J16" s="64">
        <f t="shared" si="3"/>
        <v>310500</v>
      </c>
      <c r="K16" s="64">
        <f t="shared" si="3"/>
        <v>311000</v>
      </c>
      <c r="L16" s="64">
        <f t="shared" si="3"/>
        <v>312000</v>
      </c>
      <c r="M16" s="64">
        <f t="shared" si="3"/>
        <v>313000</v>
      </c>
      <c r="N16" s="64">
        <f t="shared" si="3"/>
        <v>314000</v>
      </c>
      <c r="O16" s="63">
        <f>SUM(B16:N16)</f>
        <v>3990400</v>
      </c>
      <c r="P16" s="64">
        <f>SUM(P8+P15)</f>
        <v>972625</v>
      </c>
      <c r="Q16" s="64">
        <f>SUM(Q8+Q15)</f>
        <v>1175336</v>
      </c>
      <c r="R16" s="64">
        <f>SUM(R8+R15)</f>
        <v>1559484</v>
      </c>
      <c r="S16" s="64">
        <f>SUM(S8+S15)</f>
        <v>2262870</v>
      </c>
    </row>
    <row r="17" spans="1:19" ht="12.75" x14ac:dyDescent="0.2">
      <c r="A17" s="5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.75" thickBot="1" x14ac:dyDescent="0.25">
      <c r="A18" s="48" t="s">
        <v>53</v>
      </c>
      <c r="B18" s="66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6"/>
      <c r="N18" s="66"/>
      <c r="O18" s="60"/>
      <c r="P18" s="60"/>
      <c r="Q18" s="60"/>
      <c r="R18" s="60"/>
      <c r="S18" s="60"/>
    </row>
    <row r="19" spans="1:19" ht="15.75" thickBot="1" x14ac:dyDescent="0.25">
      <c r="A19" s="55" t="s">
        <v>28</v>
      </c>
      <c r="B19" s="56"/>
      <c r="C19" s="67">
        <v>50</v>
      </c>
      <c r="D19" s="67">
        <v>100</v>
      </c>
      <c r="E19" s="67">
        <v>150</v>
      </c>
      <c r="F19" s="67">
        <v>200</v>
      </c>
      <c r="G19" s="67">
        <v>200</v>
      </c>
      <c r="H19" s="67">
        <v>300</v>
      </c>
      <c r="I19" s="67">
        <v>300</v>
      </c>
      <c r="J19" s="67">
        <v>300</v>
      </c>
      <c r="K19" s="67">
        <v>300</v>
      </c>
      <c r="L19" s="67">
        <v>300</v>
      </c>
      <c r="M19" s="67">
        <v>300</v>
      </c>
      <c r="N19" s="67">
        <v>300</v>
      </c>
      <c r="O19" s="57">
        <f t="shared" ref="O19:O31" si="4">SUM(B19:N19)</f>
        <v>2800</v>
      </c>
      <c r="P19" s="61">
        <v>25000</v>
      </c>
      <c r="Q19" s="61">
        <f>P19*2</f>
        <v>50000</v>
      </c>
      <c r="R19" s="61">
        <f>Q19*1.1</f>
        <v>55000.000000000007</v>
      </c>
      <c r="S19" s="61">
        <v>120000</v>
      </c>
    </row>
    <row r="20" spans="1:19" ht="15.75" thickBot="1" x14ac:dyDescent="0.25">
      <c r="A20" s="55" t="s">
        <v>59</v>
      </c>
      <c r="B20" s="56"/>
      <c r="C20" s="67">
        <v>1350</v>
      </c>
      <c r="D20" s="67">
        <v>1350</v>
      </c>
      <c r="E20" s="67">
        <v>1350</v>
      </c>
      <c r="F20" s="67">
        <v>1350</v>
      </c>
      <c r="G20" s="67">
        <v>1350</v>
      </c>
      <c r="H20" s="67">
        <v>1350</v>
      </c>
      <c r="I20" s="67">
        <v>1350</v>
      </c>
      <c r="J20" s="67">
        <v>1350</v>
      </c>
      <c r="K20" s="67">
        <v>1350</v>
      </c>
      <c r="L20" s="67">
        <v>1350</v>
      </c>
      <c r="M20" s="67">
        <v>1350</v>
      </c>
      <c r="N20" s="67">
        <v>1350</v>
      </c>
      <c r="O20" s="57">
        <f t="shared" si="4"/>
        <v>16200</v>
      </c>
      <c r="P20" s="61">
        <v>16200</v>
      </c>
      <c r="Q20" s="61">
        <v>50000</v>
      </c>
      <c r="R20" s="61">
        <v>60000</v>
      </c>
      <c r="S20" s="61">
        <v>70000</v>
      </c>
    </row>
    <row r="21" spans="1:19" ht="15.75" thickBot="1" x14ac:dyDescent="0.25">
      <c r="A21" s="55" t="s">
        <v>21</v>
      </c>
      <c r="B21" s="56"/>
      <c r="C21" s="67">
        <v>50</v>
      </c>
      <c r="D21" s="67">
        <v>50</v>
      </c>
      <c r="E21" s="67">
        <v>50</v>
      </c>
      <c r="F21" s="67">
        <v>50</v>
      </c>
      <c r="G21" s="67">
        <v>50</v>
      </c>
      <c r="H21" s="67">
        <v>50</v>
      </c>
      <c r="I21" s="67">
        <v>50</v>
      </c>
      <c r="J21" s="67">
        <v>50</v>
      </c>
      <c r="K21" s="67">
        <v>50</v>
      </c>
      <c r="L21" s="67">
        <v>50</v>
      </c>
      <c r="M21" s="67">
        <v>50</v>
      </c>
      <c r="N21" s="67">
        <v>50</v>
      </c>
      <c r="O21" s="57">
        <f t="shared" si="4"/>
        <v>600</v>
      </c>
      <c r="P21" s="61">
        <f>O21*1.02</f>
        <v>612</v>
      </c>
      <c r="Q21" s="61">
        <v>500</v>
      </c>
      <c r="R21" s="61">
        <f t="shared" ref="R21:S21" si="5">Q21*1.2</f>
        <v>600</v>
      </c>
      <c r="S21" s="61">
        <f t="shared" si="5"/>
        <v>720</v>
      </c>
    </row>
    <row r="22" spans="1:19" ht="15.75" thickBot="1" x14ac:dyDescent="0.25">
      <c r="A22" s="55" t="s">
        <v>2</v>
      </c>
      <c r="B22" s="56"/>
      <c r="C22" s="67">
        <v>50</v>
      </c>
      <c r="D22" s="67">
        <v>50</v>
      </c>
      <c r="E22" s="67">
        <v>50</v>
      </c>
      <c r="F22" s="67">
        <v>50</v>
      </c>
      <c r="G22" s="67">
        <v>50</v>
      </c>
      <c r="H22" s="67">
        <v>50</v>
      </c>
      <c r="I22" s="67">
        <v>50</v>
      </c>
      <c r="J22" s="67">
        <v>50</v>
      </c>
      <c r="K22" s="67">
        <v>50</v>
      </c>
      <c r="L22" s="67">
        <v>50</v>
      </c>
      <c r="M22" s="67">
        <v>50</v>
      </c>
      <c r="N22" s="67">
        <v>50</v>
      </c>
      <c r="O22" s="57">
        <f t="shared" si="4"/>
        <v>600</v>
      </c>
      <c r="P22" s="61">
        <f>O22*1.02</f>
        <v>612</v>
      </c>
      <c r="Q22" s="61">
        <v>1000</v>
      </c>
      <c r="R22" s="61">
        <f t="shared" ref="R22:S22" si="6">Q22*1.02</f>
        <v>1020</v>
      </c>
      <c r="S22" s="61">
        <f t="shared" si="6"/>
        <v>1040.4000000000001</v>
      </c>
    </row>
    <row r="23" spans="1:19" ht="15.75" thickBot="1" x14ac:dyDescent="0.25">
      <c r="A23" s="55" t="s">
        <v>6</v>
      </c>
      <c r="B23" s="56"/>
      <c r="C23" s="67">
        <v>200</v>
      </c>
      <c r="D23" s="67">
        <v>200</v>
      </c>
      <c r="E23" s="67">
        <v>200</v>
      </c>
      <c r="F23" s="67">
        <v>200</v>
      </c>
      <c r="G23" s="67">
        <v>200</v>
      </c>
      <c r="H23" s="67">
        <v>200</v>
      </c>
      <c r="I23" s="67">
        <v>200</v>
      </c>
      <c r="J23" s="67">
        <v>200</v>
      </c>
      <c r="K23" s="67">
        <v>200</v>
      </c>
      <c r="L23" s="67">
        <v>200</v>
      </c>
      <c r="M23" s="67">
        <v>200</v>
      </c>
      <c r="N23" s="67">
        <v>200</v>
      </c>
      <c r="O23" s="57">
        <f t="shared" si="4"/>
        <v>2400</v>
      </c>
      <c r="P23" s="61">
        <f>O23*1.02</f>
        <v>2448</v>
      </c>
      <c r="Q23" s="61">
        <f>P23*1.2</f>
        <v>2937.6</v>
      </c>
      <c r="R23" s="61">
        <f t="shared" ref="R23:S23" si="7">Q23*1.2</f>
        <v>3525.12</v>
      </c>
      <c r="S23" s="61">
        <f t="shared" si="7"/>
        <v>4230.1439999999993</v>
      </c>
    </row>
    <row r="24" spans="1:19" ht="15.75" thickBot="1" x14ac:dyDescent="0.25">
      <c r="A24" s="55" t="s">
        <v>8</v>
      </c>
      <c r="B24" s="56"/>
      <c r="C24" s="67">
        <v>30</v>
      </c>
      <c r="D24" s="67">
        <v>50</v>
      </c>
      <c r="E24" s="67">
        <v>50</v>
      </c>
      <c r="F24" s="67">
        <v>50</v>
      </c>
      <c r="G24" s="67">
        <v>50</v>
      </c>
      <c r="H24" s="67">
        <v>50</v>
      </c>
      <c r="I24" s="67">
        <v>50</v>
      </c>
      <c r="J24" s="67">
        <v>50</v>
      </c>
      <c r="K24" s="67">
        <v>50</v>
      </c>
      <c r="L24" s="67">
        <v>50</v>
      </c>
      <c r="M24" s="67">
        <v>50</v>
      </c>
      <c r="N24" s="67">
        <v>50</v>
      </c>
      <c r="O24" s="57">
        <f t="shared" si="4"/>
        <v>580</v>
      </c>
      <c r="P24" s="61">
        <v>1500</v>
      </c>
      <c r="Q24" s="61">
        <v>1700</v>
      </c>
      <c r="R24" s="61">
        <v>2500</v>
      </c>
      <c r="S24" s="61">
        <v>4000</v>
      </c>
    </row>
    <row r="25" spans="1:19" ht="15.75" thickBot="1" x14ac:dyDescent="0.25">
      <c r="A25" s="55" t="s">
        <v>9</v>
      </c>
      <c r="B25" s="56"/>
      <c r="C25" s="67">
        <v>100</v>
      </c>
      <c r="D25" s="67">
        <v>100</v>
      </c>
      <c r="E25" s="67">
        <v>100</v>
      </c>
      <c r="F25" s="67">
        <v>100</v>
      </c>
      <c r="G25" s="67">
        <v>100</v>
      </c>
      <c r="H25" s="67">
        <v>100</v>
      </c>
      <c r="I25" s="67">
        <v>300</v>
      </c>
      <c r="J25" s="67">
        <v>100</v>
      </c>
      <c r="K25" s="67">
        <v>100</v>
      </c>
      <c r="L25" s="67">
        <v>100</v>
      </c>
      <c r="M25" s="67">
        <v>100</v>
      </c>
      <c r="N25" s="67">
        <v>100</v>
      </c>
      <c r="O25" s="57">
        <f t="shared" si="4"/>
        <v>1400</v>
      </c>
      <c r="P25" s="61">
        <v>800</v>
      </c>
      <c r="Q25" s="61">
        <f>P25*1.2</f>
        <v>960</v>
      </c>
      <c r="R25" s="61">
        <v>2000</v>
      </c>
      <c r="S25" s="61">
        <v>4000</v>
      </c>
    </row>
    <row r="26" spans="1:19" ht="15.75" thickBot="1" x14ac:dyDescent="0.25">
      <c r="A26" s="55" t="s">
        <v>20</v>
      </c>
      <c r="B26" s="56"/>
      <c r="C26" s="67">
        <v>150</v>
      </c>
      <c r="D26" s="67">
        <v>200</v>
      </c>
      <c r="E26" s="67">
        <v>200</v>
      </c>
      <c r="F26" s="67">
        <v>500</v>
      </c>
      <c r="G26" s="67">
        <v>300</v>
      </c>
      <c r="H26" s="67">
        <v>500</v>
      </c>
      <c r="I26" s="67">
        <v>200</v>
      </c>
      <c r="J26" s="67">
        <v>300</v>
      </c>
      <c r="K26" s="67">
        <v>0</v>
      </c>
      <c r="L26" s="67">
        <v>200</v>
      </c>
      <c r="M26" s="67">
        <v>300</v>
      </c>
      <c r="N26" s="67">
        <v>300</v>
      </c>
      <c r="O26" s="57">
        <f t="shared" si="4"/>
        <v>3150</v>
      </c>
      <c r="P26" s="61">
        <f>O26*1.05</f>
        <v>3307.5</v>
      </c>
      <c r="Q26" s="61">
        <f t="shared" ref="Q26:S26" si="8">P26*1.05</f>
        <v>3472.875</v>
      </c>
      <c r="R26" s="61">
        <f t="shared" si="8"/>
        <v>3646.5187500000002</v>
      </c>
      <c r="S26" s="61">
        <f t="shared" si="8"/>
        <v>3828.8446875000004</v>
      </c>
    </row>
    <row r="27" spans="1:19" ht="15.75" thickBot="1" x14ac:dyDescent="0.25">
      <c r="A27" s="55" t="s">
        <v>3</v>
      </c>
      <c r="B27" s="56"/>
      <c r="C27" s="67">
        <v>150</v>
      </c>
      <c r="D27" s="67">
        <v>150</v>
      </c>
      <c r="E27" s="67">
        <v>150</v>
      </c>
      <c r="F27" s="67">
        <v>150</v>
      </c>
      <c r="G27" s="67">
        <v>150</v>
      </c>
      <c r="H27" s="67">
        <v>150</v>
      </c>
      <c r="I27" s="67">
        <v>150</v>
      </c>
      <c r="J27" s="67">
        <v>150</v>
      </c>
      <c r="K27" s="67">
        <v>150</v>
      </c>
      <c r="L27" s="67">
        <v>150</v>
      </c>
      <c r="M27" s="67">
        <v>150</v>
      </c>
      <c r="N27" s="67">
        <v>150</v>
      </c>
      <c r="O27" s="57">
        <f t="shared" si="4"/>
        <v>1800</v>
      </c>
      <c r="P27" s="61">
        <f>O27*1.1</f>
        <v>1980.0000000000002</v>
      </c>
      <c r="Q27" s="61">
        <f>P27*1.1</f>
        <v>2178.0000000000005</v>
      </c>
      <c r="R27" s="61">
        <f t="shared" ref="R27:S27" si="9">Q27*1.1</f>
        <v>2395.8000000000006</v>
      </c>
      <c r="S27" s="61">
        <f t="shared" si="9"/>
        <v>2635.380000000001</v>
      </c>
    </row>
    <row r="28" spans="1:19" ht="15.75" thickBot="1" x14ac:dyDescent="0.25">
      <c r="A28" s="55" t="s">
        <v>0</v>
      </c>
      <c r="B28" s="56"/>
      <c r="C28" s="67">
        <v>200</v>
      </c>
      <c r="D28" s="67">
        <v>200</v>
      </c>
      <c r="E28" s="67">
        <v>200</v>
      </c>
      <c r="F28" s="67">
        <v>200</v>
      </c>
      <c r="G28" s="67">
        <v>200</v>
      </c>
      <c r="H28" s="67">
        <v>200</v>
      </c>
      <c r="I28" s="67">
        <v>200</v>
      </c>
      <c r="J28" s="67">
        <v>200</v>
      </c>
      <c r="K28" s="67">
        <v>200</v>
      </c>
      <c r="L28" s="67">
        <v>200</v>
      </c>
      <c r="M28" s="67">
        <v>200</v>
      </c>
      <c r="N28" s="67">
        <v>200</v>
      </c>
      <c r="O28" s="57">
        <f t="shared" si="4"/>
        <v>2400</v>
      </c>
      <c r="P28" s="61">
        <f>O28*1.02</f>
        <v>2448</v>
      </c>
      <c r="Q28" s="61">
        <f>P28*1.02</f>
        <v>2496.96</v>
      </c>
      <c r="R28" s="61">
        <f t="shared" ref="R28:S29" si="10">Q28*1.02</f>
        <v>2546.8992000000003</v>
      </c>
      <c r="S28" s="61">
        <f t="shared" si="10"/>
        <v>2597.8371840000004</v>
      </c>
    </row>
    <row r="29" spans="1:19" ht="15.75" thickBot="1" x14ac:dyDescent="0.25">
      <c r="A29" s="55" t="s">
        <v>22</v>
      </c>
      <c r="B29" s="56"/>
      <c r="C29" s="67">
        <v>15000</v>
      </c>
      <c r="D29" s="67">
        <v>15000</v>
      </c>
      <c r="E29" s="67">
        <v>15000</v>
      </c>
      <c r="F29" s="67">
        <v>15000</v>
      </c>
      <c r="G29" s="67">
        <v>15000</v>
      </c>
      <c r="H29" s="67">
        <v>18000</v>
      </c>
      <c r="I29" s="67">
        <v>18000</v>
      </c>
      <c r="J29" s="67">
        <v>18000</v>
      </c>
      <c r="K29" s="67">
        <v>18000</v>
      </c>
      <c r="L29" s="67">
        <v>18000</v>
      </c>
      <c r="M29" s="67">
        <v>18000</v>
      </c>
      <c r="N29" s="67">
        <v>18000</v>
      </c>
      <c r="O29" s="57">
        <f>SUM(B29:N29)</f>
        <v>201000</v>
      </c>
      <c r="P29" s="61">
        <f>O29*1.02</f>
        <v>205020</v>
      </c>
      <c r="Q29" s="61">
        <f t="shared" ref="Q29" si="11">P29*1.02</f>
        <v>209120.4</v>
      </c>
      <c r="R29" s="61">
        <f t="shared" si="10"/>
        <v>213302.80799999999</v>
      </c>
      <c r="S29" s="61">
        <f>S11*0.3</f>
        <v>436161</v>
      </c>
    </row>
    <row r="30" spans="1:19" ht="15.75" thickBot="1" x14ac:dyDescent="0.25">
      <c r="A30" s="55" t="s">
        <v>14</v>
      </c>
      <c r="B30" s="56"/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57">
        <f t="shared" si="4"/>
        <v>0</v>
      </c>
      <c r="P30" s="61">
        <v>400</v>
      </c>
      <c r="Q30" s="61">
        <f>P30*1.2</f>
        <v>480</v>
      </c>
      <c r="R30" s="61">
        <f t="shared" ref="R30:S31" si="12">Q30*1.2</f>
        <v>576</v>
      </c>
      <c r="S30" s="61">
        <f t="shared" si="12"/>
        <v>691.19999999999993</v>
      </c>
    </row>
    <row r="31" spans="1:19" ht="15.75" thickBot="1" x14ac:dyDescent="0.25">
      <c r="A31" s="55" t="s">
        <v>1</v>
      </c>
      <c r="B31" s="56"/>
      <c r="C31" s="67">
        <v>500</v>
      </c>
      <c r="D31" s="67">
        <v>500</v>
      </c>
      <c r="E31" s="67">
        <v>500</v>
      </c>
      <c r="F31" s="67">
        <v>500</v>
      </c>
      <c r="G31" s="67">
        <v>500</v>
      </c>
      <c r="H31" s="67">
        <v>500</v>
      </c>
      <c r="I31" s="67">
        <v>500</v>
      </c>
      <c r="J31" s="67">
        <v>500</v>
      </c>
      <c r="K31" s="67">
        <v>500</v>
      </c>
      <c r="L31" s="67">
        <v>500</v>
      </c>
      <c r="M31" s="67">
        <v>500</v>
      </c>
      <c r="N31" s="67">
        <v>500</v>
      </c>
      <c r="O31" s="57">
        <f t="shared" si="4"/>
        <v>6000</v>
      </c>
      <c r="P31" s="61">
        <f>O31*1.02</f>
        <v>6120</v>
      </c>
      <c r="Q31" s="61">
        <f>P31*1.2</f>
        <v>7344</v>
      </c>
      <c r="R31" s="61">
        <f t="shared" si="12"/>
        <v>8812.7999999999993</v>
      </c>
      <c r="S31" s="61">
        <f t="shared" si="12"/>
        <v>10575.359999999999</v>
      </c>
    </row>
    <row r="32" spans="1:19" ht="16.5" customHeight="1" thickBot="1" x14ac:dyDescent="0.25">
      <c r="A32" s="52" t="s">
        <v>54</v>
      </c>
      <c r="B32" s="68">
        <f t="shared" ref="B32:S32" si="13">SUM(B19:B31)</f>
        <v>0</v>
      </c>
      <c r="C32" s="68">
        <f t="shared" si="13"/>
        <v>17830</v>
      </c>
      <c r="D32" s="68">
        <f t="shared" si="13"/>
        <v>17950</v>
      </c>
      <c r="E32" s="68">
        <f t="shared" si="13"/>
        <v>18000</v>
      </c>
      <c r="F32" s="68">
        <f t="shared" si="13"/>
        <v>18350</v>
      </c>
      <c r="G32" s="68">
        <f t="shared" si="13"/>
        <v>18150</v>
      </c>
      <c r="H32" s="68">
        <f t="shared" si="13"/>
        <v>21450</v>
      </c>
      <c r="I32" s="68">
        <f t="shared" si="13"/>
        <v>21350</v>
      </c>
      <c r="J32" s="68">
        <f t="shared" si="13"/>
        <v>21250</v>
      </c>
      <c r="K32" s="68">
        <f t="shared" si="13"/>
        <v>20950</v>
      </c>
      <c r="L32" s="68">
        <f t="shared" si="13"/>
        <v>21150</v>
      </c>
      <c r="M32" s="68">
        <f t="shared" si="13"/>
        <v>21250</v>
      </c>
      <c r="N32" s="68">
        <f t="shared" si="13"/>
        <v>21250</v>
      </c>
      <c r="O32" s="68">
        <f t="shared" si="13"/>
        <v>238930</v>
      </c>
      <c r="P32" s="68">
        <f t="shared" si="13"/>
        <v>266447.5</v>
      </c>
      <c r="Q32" s="68">
        <f t="shared" si="13"/>
        <v>332189.83500000002</v>
      </c>
      <c r="R32" s="68">
        <f t="shared" si="13"/>
        <v>355925.94595000002</v>
      </c>
      <c r="S32" s="68">
        <f t="shared" si="13"/>
        <v>660480.16587149992</v>
      </c>
    </row>
    <row r="33" spans="1:19" ht="23.25" thickBot="1" x14ac:dyDescent="0.25">
      <c r="A33" s="52" t="s">
        <v>55</v>
      </c>
      <c r="B33" s="68">
        <f t="shared" ref="B33:S33" si="14">SUM(B13-B32)</f>
        <v>0</v>
      </c>
      <c r="C33" s="68">
        <f>SUM(C13-C32)</f>
        <v>-17830</v>
      </c>
      <c r="D33" s="68">
        <f t="shared" si="14"/>
        <v>-17950</v>
      </c>
      <c r="E33" s="68">
        <f t="shared" si="14"/>
        <v>-17900</v>
      </c>
      <c r="F33" s="68">
        <f t="shared" si="14"/>
        <v>-18050</v>
      </c>
      <c r="G33" s="68">
        <f t="shared" si="14"/>
        <v>-17650</v>
      </c>
      <c r="H33" s="68">
        <f t="shared" si="14"/>
        <v>-20650</v>
      </c>
      <c r="I33" s="68">
        <f t="shared" si="14"/>
        <v>-20150</v>
      </c>
      <c r="J33" s="68">
        <f t="shared" si="14"/>
        <v>-19750</v>
      </c>
      <c r="K33" s="68">
        <f t="shared" si="14"/>
        <v>-18950</v>
      </c>
      <c r="L33" s="68">
        <f t="shared" si="14"/>
        <v>-18150</v>
      </c>
      <c r="M33" s="68">
        <f t="shared" si="14"/>
        <v>-17250</v>
      </c>
      <c r="N33" s="68">
        <f t="shared" si="14"/>
        <v>-16250</v>
      </c>
      <c r="O33" s="68">
        <f t="shared" si="14"/>
        <v>-220530</v>
      </c>
      <c r="P33" s="68">
        <f t="shared" si="14"/>
        <v>-102822.5</v>
      </c>
      <c r="Q33" s="68">
        <f t="shared" si="14"/>
        <v>34146.164999999979</v>
      </c>
      <c r="R33" s="68">
        <f t="shared" si="14"/>
        <v>394558.05404999998</v>
      </c>
      <c r="S33" s="68">
        <f t="shared" si="14"/>
        <v>793389.83412850008</v>
      </c>
    </row>
    <row r="34" spans="1:19" ht="15.75" thickBot="1" x14ac:dyDescent="0.25">
      <c r="A34" s="49" t="s">
        <v>56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>
        <f t="shared" ref="O34" si="15">SUM(B34:N34)</f>
        <v>0</v>
      </c>
      <c r="P34" s="70"/>
      <c r="Q34" s="70"/>
      <c r="R34" s="70">
        <f>Q33*0.2</f>
        <v>6829.2329999999965</v>
      </c>
      <c r="S34" s="70">
        <f>R33*0.2</f>
        <v>78911.610809999998</v>
      </c>
    </row>
    <row r="35" spans="1:19" ht="18.75" customHeight="1" thickBot="1" x14ac:dyDescent="0.25">
      <c r="A35" s="52" t="s">
        <v>57</v>
      </c>
      <c r="B35" s="68">
        <f>SUM(B32:B33)</f>
        <v>0</v>
      </c>
      <c r="C35" s="68">
        <f t="shared" ref="C35:S35" si="16">SUM(C32:C33)</f>
        <v>0</v>
      </c>
      <c r="D35" s="68">
        <f t="shared" si="16"/>
        <v>0</v>
      </c>
      <c r="E35" s="68">
        <f t="shared" si="16"/>
        <v>100</v>
      </c>
      <c r="F35" s="68">
        <f t="shared" si="16"/>
        <v>300</v>
      </c>
      <c r="G35" s="68">
        <f t="shared" si="16"/>
        <v>500</v>
      </c>
      <c r="H35" s="68">
        <f t="shared" si="16"/>
        <v>800</v>
      </c>
      <c r="I35" s="68">
        <f t="shared" si="16"/>
        <v>1200</v>
      </c>
      <c r="J35" s="68">
        <f t="shared" si="16"/>
        <v>1500</v>
      </c>
      <c r="K35" s="68">
        <f t="shared" si="16"/>
        <v>2000</v>
      </c>
      <c r="L35" s="68">
        <f t="shared" si="16"/>
        <v>3000</v>
      </c>
      <c r="M35" s="68">
        <f t="shared" si="16"/>
        <v>4000</v>
      </c>
      <c r="N35" s="68">
        <f t="shared" si="16"/>
        <v>5000</v>
      </c>
      <c r="O35" s="68">
        <f t="shared" si="16"/>
        <v>18400</v>
      </c>
      <c r="P35" s="68">
        <f t="shared" si="16"/>
        <v>163625</v>
      </c>
      <c r="Q35" s="68">
        <f t="shared" si="16"/>
        <v>366336</v>
      </c>
      <c r="R35" s="68">
        <f t="shared" si="16"/>
        <v>750484</v>
      </c>
      <c r="S35" s="68">
        <f t="shared" si="16"/>
        <v>1453870</v>
      </c>
    </row>
    <row r="36" spans="1:19" ht="15.75" thickBot="1" x14ac:dyDescent="0.25">
      <c r="A36" s="46" t="s">
        <v>58</v>
      </c>
      <c r="B36" s="68">
        <f t="shared" ref="B36:N36" si="17">SUM(B16-B35)</f>
        <v>302000</v>
      </c>
      <c r="C36" s="68">
        <f t="shared" si="17"/>
        <v>302000</v>
      </c>
      <c r="D36" s="68">
        <f t="shared" si="17"/>
        <v>302000</v>
      </c>
      <c r="E36" s="68">
        <f t="shared" si="17"/>
        <v>302000</v>
      </c>
      <c r="F36" s="68">
        <f t="shared" si="17"/>
        <v>302000</v>
      </c>
      <c r="G36" s="68">
        <f t="shared" si="17"/>
        <v>304000</v>
      </c>
      <c r="H36" s="68">
        <f t="shared" si="17"/>
        <v>304000</v>
      </c>
      <c r="I36" s="68">
        <f t="shared" si="17"/>
        <v>309000</v>
      </c>
      <c r="J36" s="68">
        <f t="shared" si="17"/>
        <v>309000</v>
      </c>
      <c r="K36" s="68">
        <f t="shared" si="17"/>
        <v>309000</v>
      </c>
      <c r="L36" s="68">
        <f t="shared" si="17"/>
        <v>309000</v>
      </c>
      <c r="M36" s="68">
        <f t="shared" si="17"/>
        <v>309000</v>
      </c>
      <c r="N36" s="68">
        <f t="shared" si="17"/>
        <v>309000</v>
      </c>
      <c r="O36" s="68">
        <f>N36</f>
        <v>309000</v>
      </c>
      <c r="P36" s="68">
        <f>P16-P35</f>
        <v>809000</v>
      </c>
      <c r="Q36" s="68">
        <f>Q16-Q35</f>
        <v>809000</v>
      </c>
      <c r="R36" s="68">
        <f>R16-R35</f>
        <v>809000</v>
      </c>
      <c r="S36" s="68">
        <f>S16-S35</f>
        <v>809000</v>
      </c>
    </row>
  </sheetData>
  <mergeCells count="1">
    <mergeCell ref="A1: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M7" workbookViewId="0">
      <selection activeCell="AG30" sqref="AG30"/>
    </sheetView>
  </sheetViews>
  <sheetFormatPr defaultColWidth="8.6640625" defaultRowHeight="11.25" x14ac:dyDescent="0.2"/>
  <cols>
    <col min="1" max="1" width="26.5" style="29" customWidth="1"/>
    <col min="2" max="13" width="13" style="29" bestFit="1" customWidth="1"/>
    <col min="14" max="14" width="12.6640625" style="29" bestFit="1" customWidth="1"/>
    <col min="15" max="16" width="14" style="29" bestFit="1" customWidth="1"/>
    <col min="17" max="17" width="15" style="29" bestFit="1" customWidth="1"/>
    <col min="18" max="18" width="16.1640625" style="29" bestFit="1" customWidth="1"/>
    <col min="19" max="19" width="17.5" style="29" bestFit="1" customWidth="1"/>
    <col min="20" max="16384" width="8.6640625" style="29"/>
  </cols>
  <sheetData>
    <row r="1" spans="1:19" x14ac:dyDescent="0.2">
      <c r="A1" s="73"/>
      <c r="B1" s="73"/>
      <c r="M1" s="29" t="s">
        <v>29</v>
      </c>
    </row>
    <row r="2" spans="1:19" x14ac:dyDescent="0.2">
      <c r="A2" s="73"/>
      <c r="B2" s="73"/>
      <c r="M2" s="29" t="s">
        <v>30</v>
      </c>
    </row>
    <row r="3" spans="1:19" x14ac:dyDescent="0.2">
      <c r="A3" s="73"/>
      <c r="B3" s="73"/>
    </row>
    <row r="4" spans="1:19" ht="12" thickBot="1" x14ac:dyDescent="0.25">
      <c r="A4" s="74"/>
      <c r="B4" s="74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9" ht="24" x14ac:dyDescent="0.2">
      <c r="A5" s="31" t="s">
        <v>31</v>
      </c>
      <c r="B5" s="32"/>
      <c r="C5" s="33"/>
      <c r="D5" s="33"/>
      <c r="E5" s="33"/>
      <c r="F5" s="33"/>
      <c r="G5" s="33"/>
      <c r="H5" s="34"/>
      <c r="I5" s="34"/>
      <c r="J5" s="34"/>
      <c r="K5" s="34"/>
      <c r="L5" s="34"/>
      <c r="M5" s="35"/>
      <c r="N5" s="35"/>
      <c r="O5" s="36"/>
      <c r="P5" s="36"/>
      <c r="Q5" s="36"/>
      <c r="R5" s="36"/>
      <c r="S5" s="37"/>
    </row>
    <row r="6" spans="1:19" ht="13.5" thickBot="1" x14ac:dyDescent="0.25">
      <c r="A6" s="38"/>
      <c r="B6" s="38"/>
      <c r="C6" s="38"/>
      <c r="D6" s="33"/>
      <c r="E6" s="33"/>
      <c r="F6" s="33"/>
      <c r="G6" s="33"/>
      <c r="H6" s="34"/>
      <c r="I6" s="34"/>
      <c r="J6" s="34"/>
      <c r="K6" s="34"/>
      <c r="L6" s="34"/>
      <c r="M6" s="39"/>
      <c r="N6" s="39"/>
      <c r="O6" s="39"/>
      <c r="P6" s="40"/>
      <c r="Q6" s="40"/>
      <c r="R6" s="40"/>
      <c r="S6" s="41"/>
    </row>
    <row r="7" spans="1:19" ht="23.25" thickBot="1" x14ac:dyDescent="0.25">
      <c r="A7" s="42"/>
      <c r="B7" s="43" t="s">
        <v>32</v>
      </c>
      <c r="C7" s="44" t="s">
        <v>33</v>
      </c>
      <c r="D7" s="44" t="s">
        <v>34</v>
      </c>
      <c r="E7" s="44" t="s">
        <v>35</v>
      </c>
      <c r="F7" s="44" t="s">
        <v>36</v>
      </c>
      <c r="G7" s="44" t="s">
        <v>37</v>
      </c>
      <c r="H7" s="44" t="s">
        <v>38</v>
      </c>
      <c r="I7" s="44" t="s">
        <v>39</v>
      </c>
      <c r="J7" s="44" t="s">
        <v>40</v>
      </c>
      <c r="K7" s="44" t="s">
        <v>41</v>
      </c>
      <c r="L7" s="44" t="s">
        <v>42</v>
      </c>
      <c r="M7" s="44" t="s">
        <v>43</v>
      </c>
      <c r="N7" s="44" t="s">
        <v>44</v>
      </c>
      <c r="O7" s="45" t="s">
        <v>15</v>
      </c>
      <c r="P7" s="45" t="s">
        <v>16</v>
      </c>
      <c r="Q7" s="45" t="s">
        <v>17</v>
      </c>
      <c r="R7" s="45" t="s">
        <v>18</v>
      </c>
      <c r="S7" s="45" t="s">
        <v>19</v>
      </c>
    </row>
    <row r="8" spans="1:19" ht="20.25" customHeight="1" thickBot="1" x14ac:dyDescent="0.25">
      <c r="A8" s="46" t="s">
        <v>45</v>
      </c>
      <c r="B8" s="56">
        <v>2000</v>
      </c>
      <c r="C8" s="57">
        <f>B36</f>
        <v>302000</v>
      </c>
      <c r="D8" s="57">
        <f t="shared" ref="D8:S8" si="0">C36</f>
        <v>302000</v>
      </c>
      <c r="E8" s="57">
        <f t="shared" si="0"/>
        <v>302000</v>
      </c>
      <c r="F8" s="57">
        <f t="shared" si="0"/>
        <v>302000</v>
      </c>
      <c r="G8" s="57">
        <f t="shared" si="0"/>
        <v>302000</v>
      </c>
      <c r="H8" s="57">
        <f t="shared" si="0"/>
        <v>304000</v>
      </c>
      <c r="I8" s="57">
        <f t="shared" si="0"/>
        <v>304000</v>
      </c>
      <c r="J8" s="57">
        <f t="shared" si="0"/>
        <v>309000</v>
      </c>
      <c r="K8" s="57">
        <f t="shared" si="0"/>
        <v>309000</v>
      </c>
      <c r="L8" s="57">
        <f t="shared" si="0"/>
        <v>309000</v>
      </c>
      <c r="M8" s="57">
        <f t="shared" si="0"/>
        <v>309000</v>
      </c>
      <c r="N8" s="57">
        <f t="shared" si="0"/>
        <v>309000</v>
      </c>
      <c r="O8" s="57">
        <f t="shared" si="0"/>
        <v>309000</v>
      </c>
      <c r="P8" s="57">
        <f t="shared" si="0"/>
        <v>309000</v>
      </c>
      <c r="Q8" s="57">
        <f t="shared" si="0"/>
        <v>809000</v>
      </c>
      <c r="R8" s="57">
        <f t="shared" si="0"/>
        <v>809000</v>
      </c>
      <c r="S8" s="57">
        <f t="shared" si="0"/>
        <v>809000</v>
      </c>
    </row>
    <row r="9" spans="1:19" ht="12" thickBot="1" x14ac:dyDescent="0.25">
      <c r="A9" s="4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2.75" thickBot="1" x14ac:dyDescent="0.25">
      <c r="A10" s="48" t="s">
        <v>46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9"/>
      <c r="N10" s="59"/>
      <c r="O10" s="60"/>
      <c r="P10" s="60"/>
      <c r="Q10" s="60"/>
      <c r="R10" s="60"/>
      <c r="S10" s="60"/>
    </row>
    <row r="11" spans="1:19" ht="15.75" thickBot="1" x14ac:dyDescent="0.25">
      <c r="A11" s="49" t="s">
        <v>47</v>
      </c>
      <c r="B11" s="56"/>
      <c r="C11" s="61">
        <v>0</v>
      </c>
      <c r="D11" s="61">
        <v>0</v>
      </c>
      <c r="E11" s="61">
        <v>100</v>
      </c>
      <c r="F11" s="61">
        <v>300</v>
      </c>
      <c r="G11" s="61">
        <v>500</v>
      </c>
      <c r="H11" s="61">
        <v>800</v>
      </c>
      <c r="I11" s="61">
        <v>1200</v>
      </c>
      <c r="J11" s="61">
        <v>1500</v>
      </c>
      <c r="K11" s="61">
        <v>2000</v>
      </c>
      <c r="L11" s="61">
        <v>3000</v>
      </c>
      <c r="M11" s="61">
        <v>4000</v>
      </c>
      <c r="N11" s="61">
        <v>5000</v>
      </c>
      <c r="O11" s="62">
        <f>SUM(C11:N11)</f>
        <v>18400</v>
      </c>
      <c r="P11" s="61">
        <v>163624.59674084166</v>
      </c>
      <c r="Q11" s="61">
        <v>1346336</v>
      </c>
      <c r="R11" s="61">
        <v>11110484</v>
      </c>
      <c r="S11" s="61">
        <v>103253870</v>
      </c>
    </row>
    <row r="12" spans="1:19" ht="15.75" thickBot="1" x14ac:dyDescent="0.25">
      <c r="A12" s="50" t="s">
        <v>48</v>
      </c>
      <c r="B12" s="56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72">
        <f>SUM(C12:N12)</f>
        <v>0</v>
      </c>
      <c r="P12" s="61"/>
      <c r="Q12" s="61"/>
      <c r="R12" s="61"/>
      <c r="S12" s="61"/>
    </row>
    <row r="13" spans="1:19" ht="23.25" customHeight="1" thickBot="1" x14ac:dyDescent="0.25">
      <c r="A13" s="51" t="s">
        <v>49</v>
      </c>
      <c r="B13" s="63">
        <f t="shared" ref="B13:S13" si="1">SUM(B11:B12)</f>
        <v>0</v>
      </c>
      <c r="C13" s="63">
        <f t="shared" si="1"/>
        <v>0</v>
      </c>
      <c r="D13" s="63">
        <f t="shared" si="1"/>
        <v>0</v>
      </c>
      <c r="E13" s="63">
        <f t="shared" si="1"/>
        <v>100</v>
      </c>
      <c r="F13" s="63">
        <f t="shared" si="1"/>
        <v>300</v>
      </c>
      <c r="G13" s="63">
        <f t="shared" si="1"/>
        <v>500</v>
      </c>
      <c r="H13" s="63">
        <f t="shared" si="1"/>
        <v>800</v>
      </c>
      <c r="I13" s="63">
        <f t="shared" si="1"/>
        <v>1200</v>
      </c>
      <c r="J13" s="63">
        <f t="shared" si="1"/>
        <v>1500</v>
      </c>
      <c r="K13" s="63">
        <f t="shared" si="1"/>
        <v>2000</v>
      </c>
      <c r="L13" s="63">
        <f t="shared" si="1"/>
        <v>3000</v>
      </c>
      <c r="M13" s="63">
        <f t="shared" si="1"/>
        <v>4000</v>
      </c>
      <c r="N13" s="63">
        <f t="shared" si="1"/>
        <v>5000</v>
      </c>
      <c r="O13" s="63">
        <f t="shared" si="1"/>
        <v>18400</v>
      </c>
      <c r="P13" s="63">
        <f t="shared" si="1"/>
        <v>163624.59674084166</v>
      </c>
      <c r="Q13" s="63">
        <f t="shared" si="1"/>
        <v>1346336</v>
      </c>
      <c r="R13" s="63">
        <f t="shared" si="1"/>
        <v>11110484</v>
      </c>
      <c r="S13" s="63">
        <f t="shared" si="1"/>
        <v>103253870</v>
      </c>
    </row>
    <row r="14" spans="1:19" ht="23.25" customHeight="1" thickBot="1" x14ac:dyDescent="0.25">
      <c r="A14" s="49" t="s">
        <v>50</v>
      </c>
      <c r="B14" s="61">
        <v>300000</v>
      </c>
      <c r="C14" s="56"/>
      <c r="D14" s="56"/>
      <c r="E14" s="56"/>
      <c r="F14" s="56"/>
      <c r="G14" s="56">
        <v>2000</v>
      </c>
      <c r="H14" s="56"/>
      <c r="I14" s="56">
        <v>5000</v>
      </c>
      <c r="J14" s="56"/>
      <c r="K14" s="56"/>
      <c r="L14" s="56"/>
      <c r="M14" s="56"/>
      <c r="N14" s="56"/>
      <c r="O14" s="62">
        <f>SUM(B14:N14)</f>
        <v>307000</v>
      </c>
      <c r="P14" s="56">
        <v>500000</v>
      </c>
      <c r="Q14" s="56"/>
      <c r="R14" s="56"/>
      <c r="S14" s="56"/>
    </row>
    <row r="15" spans="1:19" ht="23.25" customHeight="1" thickBot="1" x14ac:dyDescent="0.25">
      <c r="A15" s="52" t="s">
        <v>51</v>
      </c>
      <c r="B15" s="63">
        <f>SUM(B13+B14)</f>
        <v>300000</v>
      </c>
      <c r="C15" s="63">
        <f t="shared" ref="C15:N15" si="2">SUM(C13+C14)</f>
        <v>0</v>
      </c>
      <c r="D15" s="63">
        <f t="shared" si="2"/>
        <v>0</v>
      </c>
      <c r="E15" s="63">
        <f t="shared" si="2"/>
        <v>100</v>
      </c>
      <c r="F15" s="63">
        <f t="shared" si="2"/>
        <v>300</v>
      </c>
      <c r="G15" s="63">
        <f t="shared" si="2"/>
        <v>2500</v>
      </c>
      <c r="H15" s="63">
        <f t="shared" si="2"/>
        <v>800</v>
      </c>
      <c r="I15" s="63">
        <f t="shared" si="2"/>
        <v>6200</v>
      </c>
      <c r="J15" s="63">
        <f t="shared" si="2"/>
        <v>1500</v>
      </c>
      <c r="K15" s="63">
        <f t="shared" si="2"/>
        <v>2000</v>
      </c>
      <c r="L15" s="63">
        <f t="shared" si="2"/>
        <v>3000</v>
      </c>
      <c r="M15" s="63">
        <f t="shared" si="2"/>
        <v>4000</v>
      </c>
      <c r="N15" s="63">
        <f t="shared" si="2"/>
        <v>5000</v>
      </c>
      <c r="O15" s="63">
        <f>SUM(B15:N15)</f>
        <v>325400</v>
      </c>
      <c r="P15" s="63">
        <f>(P13+P14)</f>
        <v>663624.59674084163</v>
      </c>
      <c r="Q15" s="63">
        <f>(Q13+Q14)</f>
        <v>1346336</v>
      </c>
      <c r="R15" s="63">
        <f>(R13+R14)</f>
        <v>11110484</v>
      </c>
      <c r="S15" s="63">
        <f>(S13+S14)</f>
        <v>103253870</v>
      </c>
    </row>
    <row r="16" spans="1:19" ht="21" customHeight="1" thickBot="1" x14ac:dyDescent="0.25">
      <c r="A16" s="53" t="s">
        <v>52</v>
      </c>
      <c r="B16" s="64">
        <f t="shared" ref="B16:N16" si="3">SUM(B8+B15)</f>
        <v>302000</v>
      </c>
      <c r="C16" s="64">
        <f t="shared" si="3"/>
        <v>302000</v>
      </c>
      <c r="D16" s="64">
        <f t="shared" si="3"/>
        <v>302000</v>
      </c>
      <c r="E16" s="64">
        <f t="shared" si="3"/>
        <v>302100</v>
      </c>
      <c r="F16" s="64">
        <f t="shared" si="3"/>
        <v>302300</v>
      </c>
      <c r="G16" s="64">
        <f t="shared" si="3"/>
        <v>304500</v>
      </c>
      <c r="H16" s="64">
        <f t="shared" si="3"/>
        <v>304800</v>
      </c>
      <c r="I16" s="64">
        <f t="shared" si="3"/>
        <v>310200</v>
      </c>
      <c r="J16" s="64">
        <f t="shared" si="3"/>
        <v>310500</v>
      </c>
      <c r="K16" s="64">
        <f t="shared" si="3"/>
        <v>311000</v>
      </c>
      <c r="L16" s="64">
        <f t="shared" si="3"/>
        <v>312000</v>
      </c>
      <c r="M16" s="64">
        <f t="shared" si="3"/>
        <v>313000</v>
      </c>
      <c r="N16" s="64">
        <f t="shared" si="3"/>
        <v>314000</v>
      </c>
      <c r="O16" s="63">
        <f>SUM(B16:N16)</f>
        <v>3990400</v>
      </c>
      <c r="P16" s="64">
        <f>SUM(P8+P15)</f>
        <v>972624.59674084163</v>
      </c>
      <c r="Q16" s="64">
        <f>SUM(Q8+Q15)</f>
        <v>2155336</v>
      </c>
      <c r="R16" s="64">
        <f>SUM(R8+R15)</f>
        <v>11919484</v>
      </c>
      <c r="S16" s="64">
        <f>SUM(S8+S15)</f>
        <v>104062870</v>
      </c>
    </row>
    <row r="17" spans="1:19" ht="12.75" x14ac:dyDescent="0.2">
      <c r="A17" s="5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.75" thickBot="1" x14ac:dyDescent="0.25">
      <c r="A18" s="48" t="s">
        <v>53</v>
      </c>
      <c r="B18" s="66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6"/>
      <c r="N18" s="66"/>
      <c r="O18" s="60"/>
      <c r="P18" s="60"/>
      <c r="Q18" s="60"/>
      <c r="R18" s="60"/>
      <c r="S18" s="60"/>
    </row>
    <row r="19" spans="1:19" ht="15.75" thickBot="1" x14ac:dyDescent="0.25">
      <c r="A19" s="55" t="s">
        <v>28</v>
      </c>
      <c r="B19" s="56"/>
      <c r="C19" s="67">
        <v>50</v>
      </c>
      <c r="D19" s="67">
        <v>100</v>
      </c>
      <c r="E19" s="67">
        <v>150</v>
      </c>
      <c r="F19" s="67">
        <v>200</v>
      </c>
      <c r="G19" s="67">
        <v>200</v>
      </c>
      <c r="H19" s="67">
        <v>300</v>
      </c>
      <c r="I19" s="67">
        <v>300</v>
      </c>
      <c r="J19" s="67">
        <v>300</v>
      </c>
      <c r="K19" s="67">
        <v>300</v>
      </c>
      <c r="L19" s="67">
        <v>300</v>
      </c>
      <c r="M19" s="67">
        <v>300</v>
      </c>
      <c r="N19" s="67">
        <v>300</v>
      </c>
      <c r="O19" s="57">
        <f t="shared" ref="O19:O31" si="4">SUM(B19:N19)</f>
        <v>2800</v>
      </c>
      <c r="P19" s="61">
        <v>25000</v>
      </c>
      <c r="Q19" s="61">
        <f>P19*2</f>
        <v>50000</v>
      </c>
      <c r="R19" s="61">
        <v>1000000</v>
      </c>
      <c r="S19" s="61">
        <v>10000000</v>
      </c>
    </row>
    <row r="20" spans="1:19" ht="15.75" thickBot="1" x14ac:dyDescent="0.25">
      <c r="A20" s="55" t="s">
        <v>59</v>
      </c>
      <c r="B20" s="56"/>
      <c r="C20" s="67">
        <v>1350</v>
      </c>
      <c r="D20" s="67">
        <v>1350</v>
      </c>
      <c r="E20" s="67">
        <v>1350</v>
      </c>
      <c r="F20" s="67">
        <v>1350</v>
      </c>
      <c r="G20" s="67">
        <v>1350</v>
      </c>
      <c r="H20" s="67">
        <v>1350</v>
      </c>
      <c r="I20" s="67">
        <v>1350</v>
      </c>
      <c r="J20" s="67">
        <v>1350</v>
      </c>
      <c r="K20" s="67">
        <v>1350</v>
      </c>
      <c r="L20" s="67">
        <v>1350</v>
      </c>
      <c r="M20" s="67">
        <v>1350</v>
      </c>
      <c r="N20" s="67">
        <v>1350</v>
      </c>
      <c r="O20" s="57">
        <f t="shared" si="4"/>
        <v>16200</v>
      </c>
      <c r="P20" s="61">
        <v>16200</v>
      </c>
      <c r="Q20" s="61">
        <v>100000</v>
      </c>
      <c r="R20" s="61">
        <v>1000000</v>
      </c>
      <c r="S20" s="61">
        <v>2000000</v>
      </c>
    </row>
    <row r="21" spans="1:19" ht="15.75" thickBot="1" x14ac:dyDescent="0.25">
      <c r="A21" s="55" t="s">
        <v>21</v>
      </c>
      <c r="B21" s="56"/>
      <c r="C21" s="67">
        <v>50</v>
      </c>
      <c r="D21" s="67">
        <v>50</v>
      </c>
      <c r="E21" s="67">
        <v>50</v>
      </c>
      <c r="F21" s="67">
        <v>50</v>
      </c>
      <c r="G21" s="67">
        <v>50</v>
      </c>
      <c r="H21" s="67">
        <v>50</v>
      </c>
      <c r="I21" s="67">
        <v>50</v>
      </c>
      <c r="J21" s="67">
        <v>50</v>
      </c>
      <c r="K21" s="67">
        <v>50</v>
      </c>
      <c r="L21" s="67">
        <v>50</v>
      </c>
      <c r="M21" s="67">
        <v>50</v>
      </c>
      <c r="N21" s="67">
        <v>50</v>
      </c>
      <c r="O21" s="57">
        <f t="shared" si="4"/>
        <v>600</v>
      </c>
      <c r="P21" s="61">
        <f>O21*1.02</f>
        <v>612</v>
      </c>
      <c r="Q21" s="61">
        <f>P21*1.2</f>
        <v>734.4</v>
      </c>
      <c r="R21" s="61">
        <v>3000</v>
      </c>
      <c r="S21" s="61">
        <v>10000</v>
      </c>
    </row>
    <row r="22" spans="1:19" ht="15.75" thickBot="1" x14ac:dyDescent="0.25">
      <c r="A22" s="55" t="s">
        <v>2</v>
      </c>
      <c r="B22" s="56"/>
      <c r="C22" s="67">
        <v>50</v>
      </c>
      <c r="D22" s="67">
        <v>50</v>
      </c>
      <c r="E22" s="67">
        <v>50</v>
      </c>
      <c r="F22" s="67">
        <v>50</v>
      </c>
      <c r="G22" s="67">
        <v>50</v>
      </c>
      <c r="H22" s="67">
        <v>50</v>
      </c>
      <c r="I22" s="67">
        <v>50</v>
      </c>
      <c r="J22" s="67">
        <v>50</v>
      </c>
      <c r="K22" s="67">
        <v>50</v>
      </c>
      <c r="L22" s="67">
        <v>50</v>
      </c>
      <c r="M22" s="67">
        <v>50</v>
      </c>
      <c r="N22" s="67">
        <v>50</v>
      </c>
      <c r="O22" s="57">
        <f t="shared" si="4"/>
        <v>600</v>
      </c>
      <c r="P22" s="61">
        <f>O22*1.02</f>
        <v>612</v>
      </c>
      <c r="Q22" s="61">
        <v>1000</v>
      </c>
      <c r="R22" s="61">
        <v>5000</v>
      </c>
      <c r="S22" s="61">
        <v>10000</v>
      </c>
    </row>
    <row r="23" spans="1:19" ht="15.75" thickBot="1" x14ac:dyDescent="0.25">
      <c r="A23" s="55" t="s">
        <v>6</v>
      </c>
      <c r="B23" s="56"/>
      <c r="C23" s="67">
        <v>200</v>
      </c>
      <c r="D23" s="67">
        <v>200</v>
      </c>
      <c r="E23" s="67">
        <v>200</v>
      </c>
      <c r="F23" s="67">
        <v>200</v>
      </c>
      <c r="G23" s="67">
        <v>200</v>
      </c>
      <c r="H23" s="67">
        <v>200</v>
      </c>
      <c r="I23" s="67">
        <v>200</v>
      </c>
      <c r="J23" s="67">
        <v>200</v>
      </c>
      <c r="K23" s="67">
        <v>200</v>
      </c>
      <c r="L23" s="67">
        <v>200</v>
      </c>
      <c r="M23" s="67">
        <v>200</v>
      </c>
      <c r="N23" s="67">
        <v>200</v>
      </c>
      <c r="O23" s="57">
        <f t="shared" si="4"/>
        <v>2400</v>
      </c>
      <c r="P23" s="61">
        <f>O23*1.02</f>
        <v>2448</v>
      </c>
      <c r="Q23" s="61">
        <v>5000</v>
      </c>
      <c r="R23" s="61">
        <v>7000</v>
      </c>
      <c r="S23" s="61">
        <v>10000</v>
      </c>
    </row>
    <row r="24" spans="1:19" ht="15.75" thickBot="1" x14ac:dyDescent="0.25">
      <c r="A24" s="55" t="s">
        <v>8</v>
      </c>
      <c r="B24" s="56"/>
      <c r="C24" s="67">
        <v>30</v>
      </c>
      <c r="D24" s="67">
        <v>50</v>
      </c>
      <c r="E24" s="67">
        <v>50</v>
      </c>
      <c r="F24" s="67">
        <v>50</v>
      </c>
      <c r="G24" s="67">
        <v>50</v>
      </c>
      <c r="H24" s="67">
        <v>50</v>
      </c>
      <c r="I24" s="67">
        <v>50</v>
      </c>
      <c r="J24" s="67">
        <v>50</v>
      </c>
      <c r="K24" s="67">
        <v>50</v>
      </c>
      <c r="L24" s="67">
        <v>50</v>
      </c>
      <c r="M24" s="67">
        <v>50</v>
      </c>
      <c r="N24" s="67">
        <v>50</v>
      </c>
      <c r="O24" s="57">
        <f t="shared" si="4"/>
        <v>580</v>
      </c>
      <c r="P24" s="61">
        <v>4322.9847611699815</v>
      </c>
      <c r="Q24" s="61">
        <v>6379.0177724106006</v>
      </c>
      <c r="R24" s="61">
        <v>100000</v>
      </c>
      <c r="S24" s="61">
        <v>1000000</v>
      </c>
    </row>
    <row r="25" spans="1:19" ht="15.75" thickBot="1" x14ac:dyDescent="0.25">
      <c r="A25" s="55" t="s">
        <v>9</v>
      </c>
      <c r="B25" s="56"/>
      <c r="C25" s="67">
        <v>100</v>
      </c>
      <c r="D25" s="67">
        <v>100</v>
      </c>
      <c r="E25" s="67">
        <v>100</v>
      </c>
      <c r="F25" s="67">
        <v>100</v>
      </c>
      <c r="G25" s="67">
        <v>100</v>
      </c>
      <c r="H25" s="67">
        <v>100</v>
      </c>
      <c r="I25" s="67">
        <v>300</v>
      </c>
      <c r="J25" s="67">
        <v>100</v>
      </c>
      <c r="K25" s="67">
        <v>100</v>
      </c>
      <c r="L25" s="67">
        <v>100</v>
      </c>
      <c r="M25" s="67">
        <v>100</v>
      </c>
      <c r="N25" s="67">
        <v>100</v>
      </c>
      <c r="O25" s="57">
        <f t="shared" si="4"/>
        <v>1400</v>
      </c>
      <c r="P25" s="61">
        <v>800</v>
      </c>
      <c r="Q25" s="61">
        <v>6500</v>
      </c>
      <c r="R25" s="61">
        <v>50000</v>
      </c>
      <c r="S25" s="61">
        <v>500000</v>
      </c>
    </row>
    <row r="26" spans="1:19" ht="15.75" thickBot="1" x14ac:dyDescent="0.25">
      <c r="A26" s="55" t="s">
        <v>20</v>
      </c>
      <c r="B26" s="56"/>
      <c r="C26" s="67">
        <v>150</v>
      </c>
      <c r="D26" s="67">
        <v>200</v>
      </c>
      <c r="E26" s="67">
        <v>200</v>
      </c>
      <c r="F26" s="67">
        <v>500</v>
      </c>
      <c r="G26" s="67">
        <v>300</v>
      </c>
      <c r="H26" s="67">
        <v>500</v>
      </c>
      <c r="I26" s="67">
        <v>200</v>
      </c>
      <c r="J26" s="67">
        <v>300</v>
      </c>
      <c r="K26" s="67">
        <v>0</v>
      </c>
      <c r="L26" s="67">
        <v>200</v>
      </c>
      <c r="M26" s="67">
        <v>300</v>
      </c>
      <c r="N26" s="67">
        <v>300</v>
      </c>
      <c r="O26" s="57">
        <f t="shared" si="4"/>
        <v>3150</v>
      </c>
      <c r="P26" s="61">
        <f>O26*1.05</f>
        <v>3307.5</v>
      </c>
      <c r="Q26" s="61">
        <f t="shared" ref="Q26" si="5">P26*1.05</f>
        <v>3472.875</v>
      </c>
      <c r="R26" s="61">
        <v>100000</v>
      </c>
      <c r="S26" s="61">
        <v>500000</v>
      </c>
    </row>
    <row r="27" spans="1:19" ht="15.75" thickBot="1" x14ac:dyDescent="0.25">
      <c r="A27" s="55" t="s">
        <v>3</v>
      </c>
      <c r="B27" s="56"/>
      <c r="C27" s="67">
        <v>150</v>
      </c>
      <c r="D27" s="67">
        <v>150</v>
      </c>
      <c r="E27" s="67">
        <v>150</v>
      </c>
      <c r="F27" s="67">
        <v>150</v>
      </c>
      <c r="G27" s="67">
        <v>150</v>
      </c>
      <c r="H27" s="67">
        <v>150</v>
      </c>
      <c r="I27" s="67">
        <v>150</v>
      </c>
      <c r="J27" s="67">
        <v>150</v>
      </c>
      <c r="K27" s="67">
        <v>150</v>
      </c>
      <c r="L27" s="67">
        <v>150</v>
      </c>
      <c r="M27" s="67">
        <v>150</v>
      </c>
      <c r="N27" s="67">
        <v>150</v>
      </c>
      <c r="O27" s="57">
        <f t="shared" si="4"/>
        <v>1800</v>
      </c>
      <c r="P27" s="61">
        <f>O27*1.1</f>
        <v>1980.0000000000002</v>
      </c>
      <c r="Q27" s="61">
        <f>P27*1.1</f>
        <v>2178.0000000000005</v>
      </c>
      <c r="R27" s="61">
        <v>5000</v>
      </c>
      <c r="S27" s="61">
        <v>100000</v>
      </c>
    </row>
    <row r="28" spans="1:19" ht="15.75" thickBot="1" x14ac:dyDescent="0.25">
      <c r="A28" s="55" t="s">
        <v>0</v>
      </c>
      <c r="B28" s="56"/>
      <c r="C28" s="67">
        <v>200</v>
      </c>
      <c r="D28" s="67">
        <v>200</v>
      </c>
      <c r="E28" s="67">
        <v>200</v>
      </c>
      <c r="F28" s="67">
        <v>200</v>
      </c>
      <c r="G28" s="67">
        <v>200</v>
      </c>
      <c r="H28" s="67">
        <v>200</v>
      </c>
      <c r="I28" s="67">
        <v>200</v>
      </c>
      <c r="J28" s="67">
        <v>200</v>
      </c>
      <c r="K28" s="67">
        <v>200</v>
      </c>
      <c r="L28" s="67">
        <v>200</v>
      </c>
      <c r="M28" s="67">
        <v>200</v>
      </c>
      <c r="N28" s="67">
        <v>200</v>
      </c>
      <c r="O28" s="57">
        <f t="shared" si="4"/>
        <v>2400</v>
      </c>
      <c r="P28" s="61">
        <f>O28*1.02</f>
        <v>2448</v>
      </c>
      <c r="Q28" s="61">
        <v>3500</v>
      </c>
      <c r="R28" s="61">
        <v>10000</v>
      </c>
      <c r="S28" s="61">
        <v>100000</v>
      </c>
    </row>
    <row r="29" spans="1:19" ht="21.75" customHeight="1" thickBot="1" x14ac:dyDescent="0.25">
      <c r="A29" s="55" t="s">
        <v>22</v>
      </c>
      <c r="B29" s="56"/>
      <c r="C29" s="67">
        <v>15000</v>
      </c>
      <c r="D29" s="67">
        <v>15000</v>
      </c>
      <c r="E29" s="67">
        <v>15000</v>
      </c>
      <c r="F29" s="67">
        <v>15000</v>
      </c>
      <c r="G29" s="67">
        <v>15000</v>
      </c>
      <c r="H29" s="67">
        <v>18000</v>
      </c>
      <c r="I29" s="67">
        <v>18000</v>
      </c>
      <c r="J29" s="67">
        <v>18000</v>
      </c>
      <c r="K29" s="67">
        <v>18000</v>
      </c>
      <c r="L29" s="67">
        <v>18000</v>
      </c>
      <c r="M29" s="67">
        <v>18000</v>
      </c>
      <c r="N29" s="67">
        <v>18000</v>
      </c>
      <c r="O29" s="57">
        <f>SUM(B29:N29)</f>
        <v>201000</v>
      </c>
      <c r="P29" s="61">
        <f>O29*1.02</f>
        <v>205020</v>
      </c>
      <c r="Q29" s="61">
        <v>250000</v>
      </c>
      <c r="R29" s="61">
        <v>1000000</v>
      </c>
      <c r="S29" s="61">
        <v>10000000</v>
      </c>
    </row>
    <row r="30" spans="1:19" ht="15.75" thickBot="1" x14ac:dyDescent="0.25">
      <c r="A30" s="55" t="s">
        <v>14</v>
      </c>
      <c r="B30" s="56"/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57">
        <f t="shared" si="4"/>
        <v>0</v>
      </c>
      <c r="P30" s="61">
        <v>400</v>
      </c>
      <c r="Q30" s="61">
        <v>10000</v>
      </c>
      <c r="R30" s="61">
        <v>100000</v>
      </c>
      <c r="S30" s="61">
        <v>1000000</v>
      </c>
    </row>
    <row r="31" spans="1:19" ht="15.75" thickBot="1" x14ac:dyDescent="0.25">
      <c r="A31" s="55" t="s">
        <v>1</v>
      </c>
      <c r="B31" s="56"/>
      <c r="C31" s="67">
        <v>500</v>
      </c>
      <c r="D31" s="67">
        <v>500</v>
      </c>
      <c r="E31" s="67">
        <v>500</v>
      </c>
      <c r="F31" s="67">
        <v>500</v>
      </c>
      <c r="G31" s="67">
        <v>500</v>
      </c>
      <c r="H31" s="67">
        <v>500</v>
      </c>
      <c r="I31" s="67">
        <v>500</v>
      </c>
      <c r="J31" s="67">
        <v>500</v>
      </c>
      <c r="K31" s="67">
        <v>500</v>
      </c>
      <c r="L31" s="67">
        <v>500</v>
      </c>
      <c r="M31" s="67">
        <v>500</v>
      </c>
      <c r="N31" s="67">
        <v>500</v>
      </c>
      <c r="O31" s="57">
        <f t="shared" si="4"/>
        <v>6000</v>
      </c>
      <c r="P31" s="61">
        <f>O31*1.02</f>
        <v>6120</v>
      </c>
      <c r="Q31" s="61">
        <v>10000</v>
      </c>
      <c r="R31" s="61">
        <v>100000</v>
      </c>
      <c r="S31" s="61">
        <v>1000000</v>
      </c>
    </row>
    <row r="32" spans="1:19" ht="24" customHeight="1" thickBot="1" x14ac:dyDescent="0.25">
      <c r="A32" s="52" t="s">
        <v>54</v>
      </c>
      <c r="B32" s="68">
        <f t="shared" ref="B32:S32" si="6">SUM(B19:B31)</f>
        <v>0</v>
      </c>
      <c r="C32" s="68">
        <f t="shared" si="6"/>
        <v>17830</v>
      </c>
      <c r="D32" s="68">
        <f t="shared" si="6"/>
        <v>17950</v>
      </c>
      <c r="E32" s="68">
        <f t="shared" si="6"/>
        <v>18000</v>
      </c>
      <c r="F32" s="68">
        <f t="shared" si="6"/>
        <v>18350</v>
      </c>
      <c r="G32" s="68">
        <f t="shared" si="6"/>
        <v>18150</v>
      </c>
      <c r="H32" s="68">
        <f t="shared" si="6"/>
        <v>21450</v>
      </c>
      <c r="I32" s="68">
        <f t="shared" si="6"/>
        <v>21350</v>
      </c>
      <c r="J32" s="68">
        <f t="shared" si="6"/>
        <v>21250</v>
      </c>
      <c r="K32" s="68">
        <f t="shared" si="6"/>
        <v>20950</v>
      </c>
      <c r="L32" s="68">
        <f t="shared" si="6"/>
        <v>21150</v>
      </c>
      <c r="M32" s="68">
        <f t="shared" si="6"/>
        <v>21250</v>
      </c>
      <c r="N32" s="68">
        <f t="shared" si="6"/>
        <v>21250</v>
      </c>
      <c r="O32" s="68">
        <f t="shared" si="6"/>
        <v>238930</v>
      </c>
      <c r="P32" s="68">
        <f t="shared" si="6"/>
        <v>269270.48476117</v>
      </c>
      <c r="Q32" s="68">
        <f t="shared" si="6"/>
        <v>448764.29277241055</v>
      </c>
      <c r="R32" s="68">
        <f t="shared" si="6"/>
        <v>3480000</v>
      </c>
      <c r="S32" s="68">
        <f t="shared" si="6"/>
        <v>26230000</v>
      </c>
    </row>
    <row r="33" spans="1:19" ht="23.25" customHeight="1" thickBot="1" x14ac:dyDescent="0.25">
      <c r="A33" s="52" t="s">
        <v>55</v>
      </c>
      <c r="B33" s="68">
        <f t="shared" ref="B33:S33" si="7">SUM(B13-B32)</f>
        <v>0</v>
      </c>
      <c r="C33" s="68">
        <f t="shared" si="7"/>
        <v>-17830</v>
      </c>
      <c r="D33" s="68">
        <f t="shared" si="7"/>
        <v>-17950</v>
      </c>
      <c r="E33" s="68">
        <f t="shared" si="7"/>
        <v>-17900</v>
      </c>
      <c r="F33" s="68">
        <f t="shared" si="7"/>
        <v>-18050</v>
      </c>
      <c r="G33" s="68">
        <f t="shared" si="7"/>
        <v>-17650</v>
      </c>
      <c r="H33" s="68">
        <f t="shared" si="7"/>
        <v>-20650</v>
      </c>
      <c r="I33" s="68">
        <f t="shared" si="7"/>
        <v>-20150</v>
      </c>
      <c r="J33" s="68">
        <f t="shared" si="7"/>
        <v>-19750</v>
      </c>
      <c r="K33" s="68">
        <f t="shared" si="7"/>
        <v>-18950</v>
      </c>
      <c r="L33" s="68">
        <f t="shared" si="7"/>
        <v>-18150</v>
      </c>
      <c r="M33" s="68">
        <f t="shared" si="7"/>
        <v>-17250</v>
      </c>
      <c r="N33" s="68">
        <f t="shared" si="7"/>
        <v>-16250</v>
      </c>
      <c r="O33" s="68">
        <f t="shared" si="7"/>
        <v>-220530</v>
      </c>
      <c r="P33" s="68">
        <f t="shared" si="7"/>
        <v>-105645.88802032833</v>
      </c>
      <c r="Q33" s="68">
        <f t="shared" si="7"/>
        <v>897571.70722758945</v>
      </c>
      <c r="R33" s="68">
        <f t="shared" si="7"/>
        <v>7630484</v>
      </c>
      <c r="S33" s="68">
        <f t="shared" si="7"/>
        <v>77023870</v>
      </c>
    </row>
    <row r="34" spans="1:19" ht="15.75" thickBot="1" x14ac:dyDescent="0.25">
      <c r="A34" s="49" t="s">
        <v>56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>
        <f t="shared" ref="O34" si="8">SUM(B34:N34)</f>
        <v>0</v>
      </c>
      <c r="P34" s="70"/>
      <c r="Q34" s="70"/>
      <c r="R34" s="70">
        <f>Q33*0.2</f>
        <v>179514.3414455179</v>
      </c>
      <c r="S34" s="70">
        <f>R33*0.2</f>
        <v>1526096.8</v>
      </c>
    </row>
    <row r="35" spans="1:19" ht="18.75" customHeight="1" thickBot="1" x14ac:dyDescent="0.25">
      <c r="A35" s="52" t="s">
        <v>57</v>
      </c>
      <c r="B35" s="68">
        <f>SUM(B32:B33)</f>
        <v>0</v>
      </c>
      <c r="C35" s="68">
        <f t="shared" ref="C35:S35" si="9">SUM(C32:C33)</f>
        <v>0</v>
      </c>
      <c r="D35" s="68">
        <f t="shared" si="9"/>
        <v>0</v>
      </c>
      <c r="E35" s="68">
        <f t="shared" si="9"/>
        <v>100</v>
      </c>
      <c r="F35" s="68">
        <f t="shared" si="9"/>
        <v>300</v>
      </c>
      <c r="G35" s="68">
        <f t="shared" si="9"/>
        <v>500</v>
      </c>
      <c r="H35" s="68">
        <f t="shared" si="9"/>
        <v>800</v>
      </c>
      <c r="I35" s="68">
        <f t="shared" si="9"/>
        <v>1200</v>
      </c>
      <c r="J35" s="68">
        <f t="shared" si="9"/>
        <v>1500</v>
      </c>
      <c r="K35" s="68">
        <f t="shared" si="9"/>
        <v>2000</v>
      </c>
      <c r="L35" s="68">
        <f t="shared" si="9"/>
        <v>3000</v>
      </c>
      <c r="M35" s="68">
        <f t="shared" si="9"/>
        <v>4000</v>
      </c>
      <c r="N35" s="68">
        <f t="shared" si="9"/>
        <v>5000</v>
      </c>
      <c r="O35" s="68">
        <f t="shared" si="9"/>
        <v>18400</v>
      </c>
      <c r="P35" s="68">
        <f t="shared" si="9"/>
        <v>163624.59674084166</v>
      </c>
      <c r="Q35" s="68">
        <f t="shared" si="9"/>
        <v>1346336</v>
      </c>
      <c r="R35" s="68">
        <f t="shared" si="9"/>
        <v>11110484</v>
      </c>
      <c r="S35" s="68">
        <f t="shared" si="9"/>
        <v>103253870</v>
      </c>
    </row>
    <row r="36" spans="1:19" ht="23.25" thickBot="1" x14ac:dyDescent="0.25">
      <c r="A36" s="46" t="s">
        <v>58</v>
      </c>
      <c r="B36" s="68">
        <f t="shared" ref="B36:N36" si="10">SUM(B16-B35)</f>
        <v>302000</v>
      </c>
      <c r="C36" s="68">
        <f t="shared" si="10"/>
        <v>302000</v>
      </c>
      <c r="D36" s="68">
        <f t="shared" si="10"/>
        <v>302000</v>
      </c>
      <c r="E36" s="68">
        <f t="shared" si="10"/>
        <v>302000</v>
      </c>
      <c r="F36" s="68">
        <f t="shared" si="10"/>
        <v>302000</v>
      </c>
      <c r="G36" s="68">
        <f t="shared" si="10"/>
        <v>304000</v>
      </c>
      <c r="H36" s="68">
        <f t="shared" si="10"/>
        <v>304000</v>
      </c>
      <c r="I36" s="68">
        <f t="shared" si="10"/>
        <v>309000</v>
      </c>
      <c r="J36" s="68">
        <f t="shared" si="10"/>
        <v>309000</v>
      </c>
      <c r="K36" s="68">
        <f t="shared" si="10"/>
        <v>309000</v>
      </c>
      <c r="L36" s="68">
        <f t="shared" si="10"/>
        <v>309000</v>
      </c>
      <c r="M36" s="68">
        <f t="shared" si="10"/>
        <v>309000</v>
      </c>
      <c r="N36" s="68">
        <f t="shared" si="10"/>
        <v>309000</v>
      </c>
      <c r="O36" s="68">
        <f>N36</f>
        <v>309000</v>
      </c>
      <c r="P36" s="68">
        <f>P16-P35</f>
        <v>809000</v>
      </c>
      <c r="Q36" s="68">
        <f>Q16-Q35</f>
        <v>809000</v>
      </c>
      <c r="R36" s="68">
        <f>R16-R35</f>
        <v>809000</v>
      </c>
      <c r="S36" s="68">
        <f>S16-S35</f>
        <v>809000</v>
      </c>
    </row>
  </sheetData>
  <mergeCells count="1">
    <mergeCell ref="A1:B4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Sales Forecast</vt:lpstr>
      <vt:lpstr>Sales Forcast Optimistic</vt:lpstr>
      <vt:lpstr>Cash Flow 5 years</vt:lpstr>
      <vt:lpstr>Cash Flow 5 years - Optimistic</vt:lpstr>
      <vt:lpstr>Sales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Ellams</dc:creator>
  <cp:lastModifiedBy>David Ellams</cp:lastModifiedBy>
  <cp:lastPrinted>2014-03-01T14:50:29Z</cp:lastPrinted>
  <dcterms:created xsi:type="dcterms:W3CDTF">2001-02-13T23:13:55Z</dcterms:created>
  <dcterms:modified xsi:type="dcterms:W3CDTF">2017-11-28T09:53:36Z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